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7000"/>
  </bookViews>
  <sheets>
    <sheet name="AC HOSE" sheetId="4" r:id="rId1"/>
  </sheets>
  <definedNames>
    <definedName name="_xlnm._FilterDatabase" localSheetId="0" hidden="1">'AC HOSE'!$E$350:$E$350</definedName>
    <definedName name="_xlnm.Print_Titles" localSheetId="0">'AC HOSE'!$1:$1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5" name="ID_18D8DD4EBC0D45D1B7C1CB44042D1B2A"/>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511810" y="218924505"/>
          <a:ext cx="1951990" cy="1951355"/>
        </a:xfrm>
        <a:prstGeom prst="rect">
          <a:avLst/>
        </a:prstGeom>
      </xdr:spPr>
    </xdr:pic>
  </etc:cellImage>
  <etc:cellImage>
    <xdr:pic>
      <xdr:nvPicPr>
        <xdr:cNvPr id="645" name="ID_5755EAD49E734DBE93703CD5AEC6C82F"/>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514985" y="220923485"/>
          <a:ext cx="1954530" cy="1951355"/>
        </a:xfrm>
        <a:prstGeom prst="rect">
          <a:avLst/>
        </a:prstGeom>
      </xdr:spPr>
    </xdr:pic>
  </etc:cellImage>
  <etc:cellImage>
    <xdr:pic>
      <xdr:nvPicPr>
        <xdr:cNvPr id="3716" name="ID_E6BFBF687D1F45AEA9916EDD1095E8BD"/>
        <xdr:cNvPicPr>
          <a:picLocks noChangeAspect="1"/>
        </xdr:cNvPicPr>
      </xdr:nvPicPr>
      <xdr:blipFill>
        <a:blip r:embed="rId3"/>
        <a:stretch>
          <a:fillRect/>
        </a:stretch>
      </xdr:blipFill>
      <xdr:spPr>
        <a:xfrm>
          <a:off x="462280" y="367893600"/>
          <a:ext cx="1870075" cy="1868170"/>
        </a:xfrm>
        <a:prstGeom prst="rect">
          <a:avLst/>
        </a:prstGeom>
      </xdr:spPr>
    </xdr:pic>
  </etc:cellImage>
  <etc:cellImage>
    <xdr:pic>
      <xdr:nvPicPr>
        <xdr:cNvPr id="3717" name="ID_606BD6E9DCC2481E8D580E311D2817E5"/>
        <xdr:cNvPicPr>
          <a:picLocks noChangeAspect="1"/>
        </xdr:cNvPicPr>
      </xdr:nvPicPr>
      <xdr:blipFill>
        <a:blip r:embed="rId4"/>
        <a:stretch>
          <a:fillRect/>
        </a:stretch>
      </xdr:blipFill>
      <xdr:spPr>
        <a:xfrm>
          <a:off x="462280" y="365892715"/>
          <a:ext cx="1870075" cy="1870075"/>
        </a:xfrm>
        <a:prstGeom prst="rect">
          <a:avLst/>
        </a:prstGeom>
        <a:noFill/>
        <a:ln w="9525">
          <a:noFill/>
        </a:ln>
      </xdr:spPr>
    </xdr:pic>
  </etc:cellImage>
  <etc:cellImage>
    <xdr:pic>
      <xdr:nvPicPr>
        <xdr:cNvPr id="3718" name="ID_796DBDE2435346269D1B2616A761898C" descr="HA 113696C"/>
        <xdr:cNvPicPr>
          <a:picLocks noChangeAspect="1"/>
        </xdr:cNvPicPr>
      </xdr:nvPicPr>
      <xdr:blipFill>
        <a:blip r:embed="rId5"/>
        <a:stretch>
          <a:fillRect/>
        </a:stretch>
      </xdr:blipFill>
      <xdr:spPr>
        <a:xfrm rot="16200000">
          <a:off x="459740" y="363890560"/>
          <a:ext cx="1870075" cy="1868170"/>
        </a:xfrm>
        <a:prstGeom prst="rect">
          <a:avLst/>
        </a:prstGeom>
      </xdr:spPr>
    </xdr:pic>
  </etc:cellImage>
  <etc:cellImage>
    <xdr:pic>
      <xdr:nvPicPr>
        <xdr:cNvPr id="3719" name="ID_AFAD5C14BA9F4DB8B3F763F7652B3140" descr="HA 11040C"/>
        <xdr:cNvPicPr>
          <a:picLocks noChangeAspect="1"/>
        </xdr:cNvPicPr>
      </xdr:nvPicPr>
      <xdr:blipFill>
        <a:blip r:embed="rId6"/>
        <a:stretch>
          <a:fillRect/>
        </a:stretch>
      </xdr:blipFill>
      <xdr:spPr>
        <a:xfrm>
          <a:off x="462280" y="361894120"/>
          <a:ext cx="1870075" cy="1866265"/>
        </a:xfrm>
        <a:prstGeom prst="rect">
          <a:avLst/>
        </a:prstGeom>
      </xdr:spPr>
    </xdr:pic>
  </etc:cellImage>
  <etc:cellImage>
    <xdr:pic>
      <xdr:nvPicPr>
        <xdr:cNvPr id="3720" name="ID_B6911630E1BF430FA4A62AB19CE058EA" descr="JN-6D019-3-3#"/>
        <xdr:cNvPicPr>
          <a:picLocks noChangeAspect="1"/>
        </xdr:cNvPicPr>
      </xdr:nvPicPr>
      <xdr:blipFill>
        <a:blip r:embed="rId7"/>
        <a:stretch>
          <a:fillRect/>
        </a:stretch>
      </xdr:blipFill>
      <xdr:spPr>
        <a:xfrm>
          <a:off x="462280" y="359894505"/>
          <a:ext cx="1870075" cy="1864995"/>
        </a:xfrm>
        <a:prstGeom prst="rect">
          <a:avLst/>
        </a:prstGeom>
      </xdr:spPr>
    </xdr:pic>
  </etc:cellImage>
  <etc:cellImage>
    <xdr:pic>
      <xdr:nvPicPr>
        <xdr:cNvPr id="3725" name="ID_753E4767E12E41E0A8AAF1C10A5D9735" descr="34-64300=HA 11342C"/>
        <xdr:cNvPicPr>
          <a:picLocks noChangeAspect="1"/>
        </xdr:cNvPicPr>
      </xdr:nvPicPr>
      <xdr:blipFill>
        <a:blip r:embed="rId8"/>
        <a:stretch>
          <a:fillRect/>
        </a:stretch>
      </xdr:blipFill>
      <xdr:spPr>
        <a:xfrm>
          <a:off x="462280" y="371895370"/>
          <a:ext cx="1870075" cy="1866265"/>
        </a:xfrm>
        <a:prstGeom prst="rect">
          <a:avLst/>
        </a:prstGeom>
      </xdr:spPr>
    </xdr:pic>
  </etc:cellImage>
  <etc:cellImage>
    <xdr:pic>
      <xdr:nvPicPr>
        <xdr:cNvPr id="3726" name="ID_1B9522C38ED549EC85F35D6FD822A1A9" descr="HA 11346C"/>
        <xdr:cNvPicPr>
          <a:picLocks noChangeAspect="1"/>
        </xdr:cNvPicPr>
      </xdr:nvPicPr>
      <xdr:blipFill>
        <a:blip r:embed="rId9"/>
        <a:stretch>
          <a:fillRect/>
        </a:stretch>
      </xdr:blipFill>
      <xdr:spPr>
        <a:xfrm rot="16200000">
          <a:off x="459740" y="369891310"/>
          <a:ext cx="1870075" cy="1868170"/>
        </a:xfrm>
        <a:prstGeom prst="rect">
          <a:avLst/>
        </a:prstGeom>
      </xdr:spPr>
    </xdr:pic>
  </etc:cellImage>
  <etc:cellImage>
    <xdr:pic>
      <xdr:nvPicPr>
        <xdr:cNvPr id="3732" name="ID_4DDECBDE7ED14D13BD8E5FC85F3A2A97" descr="HA 111761C"/>
        <xdr:cNvPicPr>
          <a:picLocks noChangeAspect="1"/>
        </xdr:cNvPicPr>
      </xdr:nvPicPr>
      <xdr:blipFill>
        <a:blip r:embed="rId10"/>
        <a:stretch>
          <a:fillRect/>
        </a:stretch>
      </xdr:blipFill>
      <xdr:spPr>
        <a:xfrm>
          <a:off x="462280" y="381895350"/>
          <a:ext cx="1870075" cy="1868170"/>
        </a:xfrm>
        <a:prstGeom prst="rect">
          <a:avLst/>
        </a:prstGeom>
      </xdr:spPr>
    </xdr:pic>
  </etc:cellImage>
  <etc:cellImage>
    <xdr:pic>
      <xdr:nvPicPr>
        <xdr:cNvPr id="3733" name="ID_6C438AC6D753432CB57A60A84DC2E410" descr="HA 111734C"/>
        <xdr:cNvPicPr>
          <a:picLocks noChangeAspect="1"/>
        </xdr:cNvPicPr>
      </xdr:nvPicPr>
      <xdr:blipFill>
        <a:blip r:embed="rId11"/>
        <a:stretch>
          <a:fillRect/>
        </a:stretch>
      </xdr:blipFill>
      <xdr:spPr>
        <a:xfrm>
          <a:off x="462280" y="379895100"/>
          <a:ext cx="1870075" cy="1868170"/>
        </a:xfrm>
        <a:prstGeom prst="rect">
          <a:avLst/>
        </a:prstGeom>
      </xdr:spPr>
    </xdr:pic>
  </etc:cellImage>
  <etc:cellImage>
    <xdr:pic>
      <xdr:nvPicPr>
        <xdr:cNvPr id="3734" name="ID_C0DA98378E6A4452856EB112EB20EF07" descr="HA 111733C"/>
        <xdr:cNvPicPr>
          <a:picLocks noChangeAspect="1"/>
        </xdr:cNvPicPr>
      </xdr:nvPicPr>
      <xdr:blipFill>
        <a:blip r:embed="rId12"/>
        <a:stretch>
          <a:fillRect/>
        </a:stretch>
      </xdr:blipFill>
      <xdr:spPr>
        <a:xfrm>
          <a:off x="462280" y="377894850"/>
          <a:ext cx="1870075" cy="1868170"/>
        </a:xfrm>
        <a:prstGeom prst="rect">
          <a:avLst/>
        </a:prstGeom>
      </xdr:spPr>
    </xdr:pic>
  </etc:cellImage>
  <etc:cellImage>
    <xdr:pic>
      <xdr:nvPicPr>
        <xdr:cNvPr id="3735" name="ID_0A37DCF9D01C4D7BBBFFAA1166C0633B" descr="34-64302=HA 111555C"/>
        <xdr:cNvPicPr>
          <a:picLocks noChangeAspect="1"/>
        </xdr:cNvPicPr>
      </xdr:nvPicPr>
      <xdr:blipFill>
        <a:blip r:embed="rId13"/>
        <a:stretch>
          <a:fillRect/>
        </a:stretch>
      </xdr:blipFill>
      <xdr:spPr>
        <a:xfrm>
          <a:off x="462280" y="375895870"/>
          <a:ext cx="1870075" cy="1866265"/>
        </a:xfrm>
        <a:prstGeom prst="rect">
          <a:avLst/>
        </a:prstGeom>
      </xdr:spPr>
    </xdr:pic>
  </etc:cellImage>
  <etc:cellImage>
    <xdr:pic>
      <xdr:nvPicPr>
        <xdr:cNvPr id="3736" name="ID_9BE5B1C188E34D299124C859AA34E770" descr="HA 111553C"/>
        <xdr:cNvPicPr>
          <a:picLocks noChangeAspect="1"/>
        </xdr:cNvPicPr>
      </xdr:nvPicPr>
      <xdr:blipFill>
        <a:blip r:embed="rId14"/>
        <a:stretch>
          <a:fillRect/>
        </a:stretch>
      </xdr:blipFill>
      <xdr:spPr>
        <a:xfrm>
          <a:off x="462280" y="373894350"/>
          <a:ext cx="1870075" cy="1868170"/>
        </a:xfrm>
        <a:prstGeom prst="rect">
          <a:avLst/>
        </a:prstGeom>
      </xdr:spPr>
    </xdr:pic>
  </etc:cellImage>
  <etc:cellImage>
    <xdr:pic>
      <xdr:nvPicPr>
        <xdr:cNvPr id="3737" name="ID_53CB6C6D5C3A44F795FD9570537836F9" descr="HA 112300C"/>
        <xdr:cNvPicPr>
          <a:picLocks noChangeAspect="1"/>
        </xdr:cNvPicPr>
      </xdr:nvPicPr>
      <xdr:blipFill>
        <a:blip r:embed="rId15"/>
        <a:stretch>
          <a:fillRect/>
        </a:stretch>
      </xdr:blipFill>
      <xdr:spPr>
        <a:xfrm>
          <a:off x="540385" y="383886075"/>
          <a:ext cx="10067290" cy="10058400"/>
        </a:xfrm>
        <a:prstGeom prst="rect">
          <a:avLst/>
        </a:prstGeom>
      </xdr:spPr>
    </xdr:pic>
  </etc:cellImage>
  <etc:cellImage>
    <xdr:pic>
      <xdr:nvPicPr>
        <xdr:cNvPr id="3739" name="ID_65539CA6D8AF4B189A744C6B7A3CE897"/>
        <xdr:cNvPicPr>
          <a:picLocks noChangeAspect="1"/>
        </xdr:cNvPicPr>
      </xdr:nvPicPr>
      <xdr:blipFill>
        <a:blip r:embed="rId16"/>
        <a:stretch>
          <a:fillRect/>
        </a:stretch>
      </xdr:blipFill>
      <xdr:spPr>
        <a:xfrm>
          <a:off x="462280" y="399897600"/>
          <a:ext cx="1870075" cy="1868805"/>
        </a:xfrm>
        <a:prstGeom prst="rect">
          <a:avLst/>
        </a:prstGeom>
      </xdr:spPr>
    </xdr:pic>
  </etc:cellImage>
  <etc:cellImage>
    <xdr:pic>
      <xdr:nvPicPr>
        <xdr:cNvPr id="3740" name="ID_2BD3FD2196554DB1AEE8FF4C7EC98455"/>
        <xdr:cNvPicPr>
          <a:picLocks noChangeAspect="1"/>
        </xdr:cNvPicPr>
      </xdr:nvPicPr>
      <xdr:blipFill>
        <a:blip r:embed="rId17"/>
        <a:stretch>
          <a:fillRect/>
        </a:stretch>
      </xdr:blipFill>
      <xdr:spPr>
        <a:xfrm>
          <a:off x="462280" y="397897985"/>
          <a:ext cx="1870075" cy="1866900"/>
        </a:xfrm>
        <a:prstGeom prst="rect">
          <a:avLst/>
        </a:prstGeom>
      </xdr:spPr>
    </xdr:pic>
  </etc:cellImage>
  <etc:cellImage>
    <xdr:pic>
      <xdr:nvPicPr>
        <xdr:cNvPr id="3741" name="ID_4705FC21916E4234BC2A9883E051799E"/>
        <xdr:cNvPicPr>
          <a:picLocks noChangeAspect="1"/>
        </xdr:cNvPicPr>
      </xdr:nvPicPr>
      <xdr:blipFill>
        <a:blip r:embed="rId18"/>
        <a:stretch>
          <a:fillRect/>
        </a:stretch>
      </xdr:blipFill>
      <xdr:spPr>
        <a:xfrm>
          <a:off x="462280" y="395897100"/>
          <a:ext cx="1870075" cy="1868170"/>
        </a:xfrm>
        <a:prstGeom prst="rect">
          <a:avLst/>
        </a:prstGeom>
      </xdr:spPr>
    </xdr:pic>
  </etc:cellImage>
  <etc:cellImage>
    <xdr:pic>
      <xdr:nvPicPr>
        <xdr:cNvPr id="3742" name="ID_19FD49BB559D426EACB72F0CD62EE57D"/>
        <xdr:cNvPicPr>
          <a:picLocks noChangeAspect="1"/>
        </xdr:cNvPicPr>
      </xdr:nvPicPr>
      <xdr:blipFill>
        <a:blip r:embed="rId19"/>
        <a:stretch>
          <a:fillRect/>
        </a:stretch>
      </xdr:blipFill>
      <xdr:spPr>
        <a:xfrm>
          <a:off x="462280" y="393897485"/>
          <a:ext cx="1870075" cy="1866900"/>
        </a:xfrm>
        <a:prstGeom prst="rect">
          <a:avLst/>
        </a:prstGeom>
      </xdr:spPr>
    </xdr:pic>
  </etc:cellImage>
  <etc:cellImage>
    <xdr:pic>
      <xdr:nvPicPr>
        <xdr:cNvPr id="3743" name="ID_DCEC3974F8604A52A714921F91FCC411"/>
        <xdr:cNvPicPr>
          <a:picLocks noChangeAspect="1"/>
        </xdr:cNvPicPr>
      </xdr:nvPicPr>
      <xdr:blipFill>
        <a:blip r:embed="rId20"/>
        <a:stretch>
          <a:fillRect/>
        </a:stretch>
      </xdr:blipFill>
      <xdr:spPr>
        <a:xfrm>
          <a:off x="462280" y="391895965"/>
          <a:ext cx="1870075" cy="1869440"/>
        </a:xfrm>
        <a:prstGeom prst="rect">
          <a:avLst/>
        </a:prstGeom>
      </xdr:spPr>
    </xdr:pic>
  </etc:cellImage>
  <etc:cellImage>
    <xdr:pic>
      <xdr:nvPicPr>
        <xdr:cNvPr id="3744" name="ID_3AF3742BBE1245F6B1DD357974608701" descr="34-64402=HA 11348C"/>
        <xdr:cNvPicPr>
          <a:picLocks noChangeAspect="1"/>
        </xdr:cNvPicPr>
      </xdr:nvPicPr>
      <xdr:blipFill>
        <a:blip r:embed="rId21"/>
        <a:stretch>
          <a:fillRect/>
        </a:stretch>
      </xdr:blipFill>
      <xdr:spPr>
        <a:xfrm>
          <a:off x="461645" y="389896985"/>
          <a:ext cx="1870075" cy="1867535"/>
        </a:xfrm>
        <a:prstGeom prst="rect">
          <a:avLst/>
        </a:prstGeom>
      </xdr:spPr>
    </xdr:pic>
  </etc:cellImage>
  <etc:cellImage>
    <xdr:pic>
      <xdr:nvPicPr>
        <xdr:cNvPr id="3745" name="ID_1EA690C4723C431CB94933F16A491DD1"/>
        <xdr:cNvPicPr>
          <a:picLocks noChangeAspect="1"/>
        </xdr:cNvPicPr>
      </xdr:nvPicPr>
      <xdr:blipFill>
        <a:blip r:embed="rId22"/>
        <a:stretch>
          <a:fillRect/>
        </a:stretch>
      </xdr:blipFill>
      <xdr:spPr>
        <a:xfrm>
          <a:off x="462280" y="405898350"/>
          <a:ext cx="1870075" cy="1868805"/>
        </a:xfrm>
        <a:prstGeom prst="rect">
          <a:avLst/>
        </a:prstGeom>
      </xdr:spPr>
    </xdr:pic>
  </etc:cellImage>
  <etc:cellImage>
    <xdr:pic>
      <xdr:nvPicPr>
        <xdr:cNvPr id="3746" name="ID_7C2B2ECE16BB497082791CAB93C0A4AF"/>
        <xdr:cNvPicPr>
          <a:picLocks noChangeAspect="1"/>
        </xdr:cNvPicPr>
      </xdr:nvPicPr>
      <xdr:blipFill>
        <a:blip r:embed="rId23"/>
        <a:stretch>
          <a:fillRect/>
        </a:stretch>
      </xdr:blipFill>
      <xdr:spPr>
        <a:xfrm>
          <a:off x="462280" y="403898100"/>
          <a:ext cx="1870075" cy="1868805"/>
        </a:xfrm>
        <a:prstGeom prst="rect">
          <a:avLst/>
        </a:prstGeom>
      </xdr:spPr>
    </xdr:pic>
  </etc:cellImage>
  <etc:cellImage>
    <xdr:pic>
      <xdr:nvPicPr>
        <xdr:cNvPr id="3747" name="ID_DCF9AB065337460FBDC4189EE9C3AF81"/>
        <xdr:cNvPicPr>
          <a:picLocks noChangeAspect="1"/>
        </xdr:cNvPicPr>
      </xdr:nvPicPr>
      <xdr:blipFill>
        <a:blip r:embed="rId24"/>
        <a:stretch>
          <a:fillRect/>
        </a:stretch>
      </xdr:blipFill>
      <xdr:spPr>
        <a:xfrm>
          <a:off x="462280" y="401897850"/>
          <a:ext cx="1870075" cy="1868805"/>
        </a:xfrm>
        <a:prstGeom prst="rect">
          <a:avLst/>
        </a:prstGeom>
      </xdr:spPr>
    </xdr:pic>
  </etc:cellImage>
  <etc:cellImage>
    <xdr:pic>
      <xdr:nvPicPr>
        <xdr:cNvPr id="3751" name="ID_3E60B1A1632642889720FDA6B718751E"/>
        <xdr:cNvPicPr>
          <a:picLocks noChangeAspect="1"/>
        </xdr:cNvPicPr>
      </xdr:nvPicPr>
      <xdr:blipFill>
        <a:blip r:embed="rId25"/>
        <a:stretch>
          <a:fillRect/>
        </a:stretch>
      </xdr:blipFill>
      <xdr:spPr>
        <a:xfrm>
          <a:off x="462280" y="417899850"/>
          <a:ext cx="1870075" cy="1868805"/>
        </a:xfrm>
        <a:prstGeom prst="rect">
          <a:avLst/>
        </a:prstGeom>
      </xdr:spPr>
    </xdr:pic>
  </etc:cellImage>
  <etc:cellImage>
    <xdr:pic>
      <xdr:nvPicPr>
        <xdr:cNvPr id="3752" name="ID_1523F8E88A9844CB9086F2377D747E81"/>
        <xdr:cNvPicPr>
          <a:picLocks noChangeAspect="1"/>
        </xdr:cNvPicPr>
      </xdr:nvPicPr>
      <xdr:blipFill>
        <a:blip r:embed="rId26"/>
        <a:stretch>
          <a:fillRect/>
        </a:stretch>
      </xdr:blipFill>
      <xdr:spPr>
        <a:xfrm>
          <a:off x="462280" y="415899600"/>
          <a:ext cx="1870075" cy="1868805"/>
        </a:xfrm>
        <a:prstGeom prst="rect">
          <a:avLst/>
        </a:prstGeom>
      </xdr:spPr>
    </xdr:pic>
  </etc:cellImage>
  <etc:cellImage>
    <xdr:pic>
      <xdr:nvPicPr>
        <xdr:cNvPr id="3753" name="ID_EAC1EB54E45B4151A60AB8627A12CC44"/>
        <xdr:cNvPicPr>
          <a:picLocks noChangeAspect="1"/>
        </xdr:cNvPicPr>
      </xdr:nvPicPr>
      <xdr:blipFill>
        <a:blip r:embed="rId27"/>
        <a:stretch>
          <a:fillRect/>
        </a:stretch>
      </xdr:blipFill>
      <xdr:spPr>
        <a:xfrm>
          <a:off x="462280" y="413899350"/>
          <a:ext cx="1870075" cy="1868805"/>
        </a:xfrm>
        <a:prstGeom prst="rect">
          <a:avLst/>
        </a:prstGeom>
      </xdr:spPr>
    </xdr:pic>
  </etc:cellImage>
  <etc:cellImage>
    <xdr:pic>
      <xdr:nvPicPr>
        <xdr:cNvPr id="3754" name="ID_D14E5BA656814A04ACA47489FF72F6FD"/>
        <xdr:cNvPicPr>
          <a:picLocks noChangeAspect="1"/>
        </xdr:cNvPicPr>
      </xdr:nvPicPr>
      <xdr:blipFill>
        <a:blip r:embed="rId28"/>
        <a:stretch>
          <a:fillRect/>
        </a:stretch>
      </xdr:blipFill>
      <xdr:spPr>
        <a:xfrm>
          <a:off x="462280" y="411899100"/>
          <a:ext cx="1870075" cy="1868805"/>
        </a:xfrm>
        <a:prstGeom prst="rect">
          <a:avLst/>
        </a:prstGeom>
      </xdr:spPr>
    </xdr:pic>
  </etc:cellImage>
  <etc:cellImage>
    <xdr:pic>
      <xdr:nvPicPr>
        <xdr:cNvPr id="3755" name="ID_7C1F4F8CFAC64F52BE571CEFAC57018A" descr="HA 113886C"/>
        <xdr:cNvPicPr>
          <a:picLocks noChangeAspect="1"/>
        </xdr:cNvPicPr>
      </xdr:nvPicPr>
      <xdr:blipFill>
        <a:blip r:embed="rId29"/>
        <a:stretch>
          <a:fillRect/>
        </a:stretch>
      </xdr:blipFill>
      <xdr:spPr>
        <a:xfrm>
          <a:off x="462280" y="409900120"/>
          <a:ext cx="1870075" cy="1866265"/>
        </a:xfrm>
        <a:prstGeom prst="rect">
          <a:avLst/>
        </a:prstGeom>
      </xdr:spPr>
    </xdr:pic>
  </etc:cellImage>
  <etc:cellImage>
    <xdr:pic>
      <xdr:nvPicPr>
        <xdr:cNvPr id="3757" name="ID_85DCE02D92004113A315A4857D295213" descr="HA 113854C"/>
        <xdr:cNvPicPr>
          <a:picLocks noChangeAspect="1"/>
        </xdr:cNvPicPr>
      </xdr:nvPicPr>
      <xdr:blipFill>
        <a:blip r:embed="rId30"/>
        <a:stretch>
          <a:fillRect/>
        </a:stretch>
      </xdr:blipFill>
      <xdr:spPr>
        <a:xfrm>
          <a:off x="462280" y="429939450"/>
          <a:ext cx="1870075" cy="1875790"/>
        </a:xfrm>
        <a:prstGeom prst="rect">
          <a:avLst/>
        </a:prstGeom>
      </xdr:spPr>
    </xdr:pic>
  </etc:cellImage>
  <etc:cellImage>
    <xdr:pic>
      <xdr:nvPicPr>
        <xdr:cNvPr id="3758" name="ID_FB0E01C83C204828A1D268E232A46E07" descr="HA 111845C"/>
        <xdr:cNvPicPr>
          <a:picLocks noChangeAspect="1"/>
        </xdr:cNvPicPr>
      </xdr:nvPicPr>
      <xdr:blipFill>
        <a:blip r:embed="rId31"/>
        <a:stretch>
          <a:fillRect/>
        </a:stretch>
      </xdr:blipFill>
      <xdr:spPr>
        <a:xfrm>
          <a:off x="462280" y="427930310"/>
          <a:ext cx="1870075" cy="1874520"/>
        </a:xfrm>
        <a:prstGeom prst="rect">
          <a:avLst/>
        </a:prstGeom>
      </xdr:spPr>
    </xdr:pic>
  </etc:cellImage>
  <etc:cellImage>
    <xdr:pic>
      <xdr:nvPicPr>
        <xdr:cNvPr id="3759" name="ID_EB8B9789D6A04B9E8959CCE6387BB2BB" descr="HA 111849C"/>
        <xdr:cNvPicPr>
          <a:picLocks noChangeAspect="1"/>
        </xdr:cNvPicPr>
      </xdr:nvPicPr>
      <xdr:blipFill>
        <a:blip r:embed="rId32"/>
        <a:stretch>
          <a:fillRect/>
        </a:stretch>
      </xdr:blipFill>
      <xdr:spPr>
        <a:xfrm>
          <a:off x="462280" y="425921805"/>
          <a:ext cx="1870075" cy="1873250"/>
        </a:xfrm>
        <a:prstGeom prst="rect">
          <a:avLst/>
        </a:prstGeom>
      </xdr:spPr>
    </xdr:pic>
  </etc:cellImage>
  <etc:cellImage>
    <xdr:pic>
      <xdr:nvPicPr>
        <xdr:cNvPr id="3761" name="ID_9AD6A8EDAFB04417B1DD8DAAEB4C8800" descr="HA 111856C"/>
        <xdr:cNvPicPr>
          <a:picLocks noChangeAspect="1"/>
        </xdr:cNvPicPr>
      </xdr:nvPicPr>
      <xdr:blipFill>
        <a:blip r:embed="rId33"/>
        <a:stretch>
          <a:fillRect/>
        </a:stretch>
      </xdr:blipFill>
      <xdr:spPr>
        <a:xfrm>
          <a:off x="462280" y="421902890"/>
          <a:ext cx="1870075" cy="1871980"/>
        </a:xfrm>
        <a:prstGeom prst="rect">
          <a:avLst/>
        </a:prstGeom>
      </xdr:spPr>
    </xdr:pic>
  </etc:cellImage>
  <etc:cellImage>
    <xdr:pic>
      <xdr:nvPicPr>
        <xdr:cNvPr id="3762" name="ID_DC43AF5D1BAA4D6DB7EE72F07BE8F4C8" descr="AAHP0114=HA 112577C"/>
        <xdr:cNvPicPr>
          <a:picLocks noChangeAspect="1"/>
        </xdr:cNvPicPr>
      </xdr:nvPicPr>
      <xdr:blipFill>
        <a:blip r:embed="rId34"/>
        <a:stretch>
          <a:fillRect/>
        </a:stretch>
      </xdr:blipFill>
      <xdr:spPr>
        <a:xfrm>
          <a:off x="462280" y="419900100"/>
          <a:ext cx="1870075" cy="1868805"/>
        </a:xfrm>
        <a:prstGeom prst="rect">
          <a:avLst/>
        </a:prstGeom>
      </xdr:spPr>
    </xdr:pic>
  </etc:cellImage>
  <etc:cellImage>
    <xdr:pic>
      <xdr:nvPicPr>
        <xdr:cNvPr id="3763" name="ID_C5C4E67270B74CAAA7A3BB94829925AC" descr="HA 114180C"/>
        <xdr:cNvPicPr>
          <a:picLocks noChangeAspect="1"/>
        </xdr:cNvPicPr>
      </xdr:nvPicPr>
      <xdr:blipFill>
        <a:blip r:embed="rId35"/>
        <a:stretch>
          <a:fillRect/>
        </a:stretch>
      </xdr:blipFill>
      <xdr:spPr>
        <a:xfrm rot="16200000">
          <a:off x="458470" y="484133525"/>
          <a:ext cx="1871345" cy="1869440"/>
        </a:xfrm>
        <a:prstGeom prst="rect">
          <a:avLst/>
        </a:prstGeom>
      </xdr:spPr>
    </xdr:pic>
  </etc:cellImage>
  <etc:cellImage>
    <xdr:pic>
      <xdr:nvPicPr>
        <xdr:cNvPr id="3764" name="ID_0DDA267043DB470BA207E55FE62ECF2F" descr="HA 114204C"/>
        <xdr:cNvPicPr>
          <a:picLocks noChangeAspect="1"/>
        </xdr:cNvPicPr>
      </xdr:nvPicPr>
      <xdr:blipFill>
        <a:blip r:embed="rId36"/>
        <a:stretch>
          <a:fillRect/>
        </a:stretch>
      </xdr:blipFill>
      <xdr:spPr>
        <a:xfrm>
          <a:off x="462280" y="482133910"/>
          <a:ext cx="1870075" cy="1873885"/>
        </a:xfrm>
        <a:prstGeom prst="rect">
          <a:avLst/>
        </a:prstGeom>
      </xdr:spPr>
    </xdr:pic>
  </etc:cellImage>
  <etc:cellImage>
    <xdr:pic>
      <xdr:nvPicPr>
        <xdr:cNvPr id="3765" name="ID_E852FEBF2EF2414E923AE807E37B9937" descr="HA 111878C"/>
        <xdr:cNvPicPr>
          <a:picLocks noChangeAspect="1"/>
        </xdr:cNvPicPr>
      </xdr:nvPicPr>
      <xdr:blipFill>
        <a:blip r:embed="rId37"/>
        <a:stretch>
          <a:fillRect/>
        </a:stretch>
      </xdr:blipFill>
      <xdr:spPr>
        <a:xfrm>
          <a:off x="462280" y="480133660"/>
          <a:ext cx="1870075" cy="1873885"/>
        </a:xfrm>
        <a:prstGeom prst="rect">
          <a:avLst/>
        </a:prstGeom>
      </xdr:spPr>
    </xdr:pic>
  </etc:cellImage>
  <etc:cellImage>
    <xdr:pic>
      <xdr:nvPicPr>
        <xdr:cNvPr id="3766" name="ID_D66A7C5EB04441DCBD718E8E0FC1ED3B" descr="HA 111847C"/>
        <xdr:cNvPicPr>
          <a:picLocks noChangeAspect="1"/>
        </xdr:cNvPicPr>
      </xdr:nvPicPr>
      <xdr:blipFill>
        <a:blip r:embed="rId38"/>
        <a:stretch>
          <a:fillRect/>
        </a:stretch>
      </xdr:blipFill>
      <xdr:spPr>
        <a:xfrm>
          <a:off x="462280" y="478133410"/>
          <a:ext cx="1870075" cy="1873885"/>
        </a:xfrm>
        <a:prstGeom prst="rect">
          <a:avLst/>
        </a:prstGeom>
      </xdr:spPr>
    </xdr:pic>
  </etc:cellImage>
  <etc:cellImage>
    <xdr:pic>
      <xdr:nvPicPr>
        <xdr:cNvPr id="3767" name="ID_A243DA0727984D55AB3904E1C66C3294" descr="ACH11879=HA 111879C"/>
        <xdr:cNvPicPr>
          <a:picLocks noChangeAspect="1"/>
        </xdr:cNvPicPr>
      </xdr:nvPicPr>
      <xdr:blipFill>
        <a:blip r:embed="rId39"/>
        <a:stretch>
          <a:fillRect/>
        </a:stretch>
      </xdr:blipFill>
      <xdr:spPr>
        <a:xfrm>
          <a:off x="462280" y="476135065"/>
          <a:ext cx="1870075" cy="1870075"/>
        </a:xfrm>
        <a:prstGeom prst="rect">
          <a:avLst/>
        </a:prstGeom>
      </xdr:spPr>
    </xdr:pic>
  </etc:cellImage>
  <etc:cellImage>
    <xdr:pic>
      <xdr:nvPicPr>
        <xdr:cNvPr id="3768" name="ID_DB34E871119F4D349A6E04222EDD5E60" descr="ACH13934=HA 113934C"/>
        <xdr:cNvPicPr>
          <a:picLocks noChangeAspect="1"/>
        </xdr:cNvPicPr>
      </xdr:nvPicPr>
      <xdr:blipFill>
        <a:blip r:embed="rId40"/>
        <a:stretch>
          <a:fillRect/>
        </a:stretch>
      </xdr:blipFill>
      <xdr:spPr>
        <a:xfrm>
          <a:off x="462280" y="474134815"/>
          <a:ext cx="1870075" cy="1870075"/>
        </a:xfrm>
        <a:prstGeom prst="rect">
          <a:avLst/>
        </a:prstGeom>
      </xdr:spPr>
    </xdr:pic>
  </etc:cellImage>
  <etc:cellImage>
    <xdr:pic>
      <xdr:nvPicPr>
        <xdr:cNvPr id="3769" name="ID_66B241677E9D4E4EAC1621454E773E51" descr="ACH14203=HA 114203C"/>
        <xdr:cNvPicPr>
          <a:picLocks noChangeAspect="1"/>
        </xdr:cNvPicPr>
      </xdr:nvPicPr>
      <xdr:blipFill>
        <a:blip r:embed="rId41"/>
        <a:stretch>
          <a:fillRect/>
        </a:stretch>
      </xdr:blipFill>
      <xdr:spPr>
        <a:xfrm rot="5400000">
          <a:off x="462280" y="472134565"/>
          <a:ext cx="1869440" cy="1869440"/>
        </a:xfrm>
        <a:prstGeom prst="rect">
          <a:avLst/>
        </a:prstGeom>
      </xdr:spPr>
    </xdr:pic>
  </etc:cellImage>
  <etc:cellImage>
    <xdr:pic>
      <xdr:nvPicPr>
        <xdr:cNvPr id="3770" name="ID_1BE862AD6588408A8B38BF44E5ADF9CE" descr="ACH13935=HA 113935C"/>
        <xdr:cNvPicPr>
          <a:picLocks noChangeAspect="1"/>
        </xdr:cNvPicPr>
      </xdr:nvPicPr>
      <xdr:blipFill>
        <a:blip r:embed="rId42"/>
        <a:stretch>
          <a:fillRect/>
        </a:stretch>
      </xdr:blipFill>
      <xdr:spPr>
        <a:xfrm>
          <a:off x="462280" y="470134315"/>
          <a:ext cx="1870075" cy="1870710"/>
        </a:xfrm>
        <a:prstGeom prst="rect">
          <a:avLst/>
        </a:prstGeom>
      </xdr:spPr>
    </xdr:pic>
  </etc:cellImage>
  <etc:cellImage>
    <xdr:pic>
      <xdr:nvPicPr>
        <xdr:cNvPr id="3771" name="ID_49D6DAD2CFD64ACFAB362D73DA25D9EE" descr="ACH13464=HA 113464C"/>
        <xdr:cNvPicPr>
          <a:picLocks noChangeAspect="1"/>
        </xdr:cNvPicPr>
      </xdr:nvPicPr>
      <xdr:blipFill>
        <a:blip r:embed="rId43"/>
        <a:stretch>
          <a:fillRect/>
        </a:stretch>
      </xdr:blipFill>
      <xdr:spPr>
        <a:xfrm>
          <a:off x="462280" y="468130255"/>
          <a:ext cx="1870075" cy="1866265"/>
        </a:xfrm>
        <a:prstGeom prst="rect">
          <a:avLst/>
        </a:prstGeom>
      </xdr:spPr>
    </xdr:pic>
  </etc:cellImage>
  <etc:cellImage>
    <xdr:pic>
      <xdr:nvPicPr>
        <xdr:cNvPr id="3772" name="ID_E678315284484984BF0126B4A72618FE" descr="ACH11164=HA 11164C"/>
        <xdr:cNvPicPr>
          <a:picLocks noChangeAspect="1"/>
        </xdr:cNvPicPr>
      </xdr:nvPicPr>
      <xdr:blipFill>
        <a:blip r:embed="rId44"/>
        <a:stretch>
          <a:fillRect/>
        </a:stretch>
      </xdr:blipFill>
      <xdr:spPr>
        <a:xfrm>
          <a:off x="462280" y="466121750"/>
          <a:ext cx="1870075" cy="1864995"/>
        </a:xfrm>
        <a:prstGeom prst="rect">
          <a:avLst/>
        </a:prstGeom>
      </xdr:spPr>
    </xdr:pic>
  </etc:cellImage>
  <etc:cellImage>
    <xdr:pic>
      <xdr:nvPicPr>
        <xdr:cNvPr id="3773" name="ID_376BE7B4ED8A440884D2EC8AFE0AF9F8" descr="ACH13855=HA 113855C"/>
        <xdr:cNvPicPr>
          <a:picLocks noChangeAspect="1"/>
        </xdr:cNvPicPr>
      </xdr:nvPicPr>
      <xdr:blipFill>
        <a:blip r:embed="rId45"/>
        <a:stretch>
          <a:fillRect/>
        </a:stretch>
      </xdr:blipFill>
      <xdr:spPr>
        <a:xfrm>
          <a:off x="462280" y="464111975"/>
          <a:ext cx="1870075" cy="1865630"/>
        </a:xfrm>
        <a:prstGeom prst="rect">
          <a:avLst/>
        </a:prstGeom>
      </xdr:spPr>
    </xdr:pic>
  </etc:cellImage>
  <etc:cellImage>
    <xdr:pic>
      <xdr:nvPicPr>
        <xdr:cNvPr id="3774" name="ID_33002FD7876044CEB14B5A57C8254CE7" descr="HA 114202C"/>
        <xdr:cNvPicPr>
          <a:picLocks noChangeAspect="1"/>
        </xdr:cNvPicPr>
      </xdr:nvPicPr>
      <xdr:blipFill>
        <a:blip r:embed="rId46"/>
        <a:stretch>
          <a:fillRect/>
        </a:stretch>
      </xdr:blipFill>
      <xdr:spPr>
        <a:xfrm>
          <a:off x="462280" y="462099660"/>
          <a:ext cx="1870075" cy="1868805"/>
        </a:xfrm>
        <a:prstGeom prst="rect">
          <a:avLst/>
        </a:prstGeom>
      </xdr:spPr>
    </xdr:pic>
  </etc:cellImage>
  <etc:cellImage>
    <xdr:pic>
      <xdr:nvPicPr>
        <xdr:cNvPr id="3775" name="ID_5D4C869F7F8D4C5D859AA7E1A31F24B8" descr="HA 11009C"/>
        <xdr:cNvPicPr>
          <a:picLocks noChangeAspect="1"/>
        </xdr:cNvPicPr>
      </xdr:nvPicPr>
      <xdr:blipFill>
        <a:blip r:embed="rId47"/>
        <a:stretch>
          <a:fillRect/>
        </a:stretch>
      </xdr:blipFill>
      <xdr:spPr>
        <a:xfrm>
          <a:off x="462280" y="460089885"/>
          <a:ext cx="1870075" cy="1870075"/>
        </a:xfrm>
        <a:prstGeom prst="rect">
          <a:avLst/>
        </a:prstGeom>
      </xdr:spPr>
    </xdr:pic>
  </etc:cellImage>
  <etc:cellImage>
    <xdr:pic>
      <xdr:nvPicPr>
        <xdr:cNvPr id="3776" name="ID_1478F872CF444742A8D273B497984636" descr="HA 11011C"/>
        <xdr:cNvPicPr>
          <a:picLocks noChangeAspect="1"/>
        </xdr:cNvPicPr>
      </xdr:nvPicPr>
      <xdr:blipFill>
        <a:blip r:embed="rId48"/>
        <a:stretch>
          <a:fillRect/>
        </a:stretch>
      </xdr:blipFill>
      <xdr:spPr>
        <a:xfrm>
          <a:off x="462280" y="458077570"/>
          <a:ext cx="1870075" cy="1875790"/>
        </a:xfrm>
        <a:prstGeom prst="rect">
          <a:avLst/>
        </a:prstGeom>
      </xdr:spPr>
    </xdr:pic>
  </etc:cellImage>
  <etc:cellImage>
    <xdr:pic>
      <xdr:nvPicPr>
        <xdr:cNvPr id="3777" name="ID_A74629B569B048A182C2541F302C0466" descr="HA 111839C"/>
        <xdr:cNvPicPr>
          <a:picLocks noChangeAspect="1"/>
        </xdr:cNvPicPr>
      </xdr:nvPicPr>
      <xdr:blipFill>
        <a:blip r:embed="rId49"/>
        <a:stretch>
          <a:fillRect/>
        </a:stretch>
      </xdr:blipFill>
      <xdr:spPr>
        <a:xfrm>
          <a:off x="462280" y="456068430"/>
          <a:ext cx="1870075" cy="1872615"/>
        </a:xfrm>
        <a:prstGeom prst="rect">
          <a:avLst/>
        </a:prstGeom>
      </xdr:spPr>
    </xdr:pic>
  </etc:cellImage>
  <etc:cellImage>
    <xdr:pic>
      <xdr:nvPicPr>
        <xdr:cNvPr id="3778" name="ID_D81E13F84BF14480BA025A236EAD5DC6" descr="HA 111851C"/>
        <xdr:cNvPicPr>
          <a:picLocks noChangeAspect="1"/>
        </xdr:cNvPicPr>
      </xdr:nvPicPr>
      <xdr:blipFill>
        <a:blip r:embed="rId50"/>
        <a:stretch>
          <a:fillRect/>
        </a:stretch>
      </xdr:blipFill>
      <xdr:spPr>
        <a:xfrm>
          <a:off x="462280" y="454058020"/>
          <a:ext cx="1870075" cy="1874520"/>
        </a:xfrm>
        <a:prstGeom prst="rect">
          <a:avLst/>
        </a:prstGeom>
      </xdr:spPr>
    </xdr:pic>
  </etc:cellImage>
  <etc:cellImage>
    <xdr:pic>
      <xdr:nvPicPr>
        <xdr:cNvPr id="3779" name="ID_DD63A0976B2D4B228D6469ADE60874B7" descr="HA 111853C"/>
        <xdr:cNvPicPr>
          <a:picLocks noChangeAspect="1"/>
        </xdr:cNvPicPr>
      </xdr:nvPicPr>
      <xdr:blipFill>
        <a:blip r:embed="rId51"/>
        <a:stretch>
          <a:fillRect/>
        </a:stretch>
      </xdr:blipFill>
      <xdr:spPr>
        <a:xfrm>
          <a:off x="462280" y="452047610"/>
          <a:ext cx="1870075" cy="1874520"/>
        </a:xfrm>
        <a:prstGeom prst="rect">
          <a:avLst/>
        </a:prstGeom>
      </xdr:spPr>
    </xdr:pic>
  </etc:cellImage>
  <etc:cellImage>
    <xdr:pic>
      <xdr:nvPicPr>
        <xdr:cNvPr id="3780" name="ID_54D86CECAFC14F6F8E4E48F862D6EB75" descr="HA 11337C"/>
        <xdr:cNvPicPr>
          <a:picLocks noChangeAspect="1"/>
        </xdr:cNvPicPr>
      </xdr:nvPicPr>
      <xdr:blipFill>
        <a:blip r:embed="rId52"/>
        <a:stretch>
          <a:fillRect/>
        </a:stretch>
      </xdr:blipFill>
      <xdr:spPr>
        <a:xfrm>
          <a:off x="462280" y="450037200"/>
          <a:ext cx="1870075" cy="1875790"/>
        </a:xfrm>
        <a:prstGeom prst="rect">
          <a:avLst/>
        </a:prstGeom>
      </xdr:spPr>
    </xdr:pic>
  </etc:cellImage>
  <etc:cellImage>
    <xdr:pic>
      <xdr:nvPicPr>
        <xdr:cNvPr id="3781" name="ID_95DB849AAC534AE29BC8313DEB7EB282" descr="HA 113457C"/>
        <xdr:cNvPicPr>
          <a:picLocks noChangeAspect="1"/>
        </xdr:cNvPicPr>
      </xdr:nvPicPr>
      <xdr:blipFill>
        <a:blip r:embed="rId53"/>
        <a:stretch>
          <a:fillRect/>
        </a:stretch>
      </xdr:blipFill>
      <xdr:spPr>
        <a:xfrm>
          <a:off x="462280" y="448028060"/>
          <a:ext cx="1870075" cy="1875790"/>
        </a:xfrm>
        <a:prstGeom prst="rect">
          <a:avLst/>
        </a:prstGeom>
      </xdr:spPr>
    </xdr:pic>
  </etc:cellImage>
  <etc:cellImage>
    <xdr:pic>
      <xdr:nvPicPr>
        <xdr:cNvPr id="3782" name="ID_8298C03A96544430A4B70DDD97108AD0" descr="HA 113964C"/>
        <xdr:cNvPicPr>
          <a:picLocks noChangeAspect="1"/>
        </xdr:cNvPicPr>
      </xdr:nvPicPr>
      <xdr:blipFill>
        <a:blip r:embed="rId54"/>
        <a:stretch>
          <a:fillRect/>
        </a:stretch>
      </xdr:blipFill>
      <xdr:spPr>
        <a:xfrm>
          <a:off x="462280" y="431949860"/>
          <a:ext cx="1870075" cy="1875790"/>
        </a:xfrm>
        <a:prstGeom prst="rect">
          <a:avLst/>
        </a:prstGeom>
      </xdr:spPr>
    </xdr:pic>
  </etc:cellImage>
  <etc:cellImage>
    <xdr:pic>
      <xdr:nvPicPr>
        <xdr:cNvPr id="3783" name="ID_C560E49B7E614DEF9EE624CAB8EC14BD" descr="HA 11165C"/>
        <xdr:cNvPicPr>
          <a:picLocks noChangeAspect="1"/>
        </xdr:cNvPicPr>
      </xdr:nvPicPr>
      <xdr:blipFill>
        <a:blip r:embed="rId55"/>
        <a:stretch>
          <a:fillRect/>
        </a:stretch>
      </xdr:blipFill>
      <xdr:spPr>
        <a:xfrm>
          <a:off x="462280" y="433959635"/>
          <a:ext cx="1870075" cy="1874520"/>
        </a:xfrm>
        <a:prstGeom prst="rect">
          <a:avLst/>
        </a:prstGeom>
      </xdr:spPr>
    </xdr:pic>
  </etc:cellImage>
  <etc:cellImage>
    <xdr:pic>
      <xdr:nvPicPr>
        <xdr:cNvPr id="3784" name="ID_2F652B978C9A47128799EE0EA26B5E42" descr="HA 113856C"/>
        <xdr:cNvPicPr>
          <a:picLocks noChangeAspect="1"/>
        </xdr:cNvPicPr>
      </xdr:nvPicPr>
      <xdr:blipFill>
        <a:blip r:embed="rId56"/>
        <a:stretch>
          <a:fillRect/>
        </a:stretch>
      </xdr:blipFill>
      <xdr:spPr>
        <a:xfrm>
          <a:off x="462280" y="435970045"/>
          <a:ext cx="1870075" cy="1875790"/>
        </a:xfrm>
        <a:prstGeom prst="rect">
          <a:avLst/>
        </a:prstGeom>
      </xdr:spPr>
    </xdr:pic>
  </etc:cellImage>
  <etc:cellImage>
    <xdr:pic>
      <xdr:nvPicPr>
        <xdr:cNvPr id="3785" name="ID_0EF0919EB13247489CAAFB4C42B7B1C1" descr="HA 11515C"/>
        <xdr:cNvPicPr>
          <a:picLocks noChangeAspect="1"/>
        </xdr:cNvPicPr>
      </xdr:nvPicPr>
      <xdr:blipFill>
        <a:blip r:embed="rId57"/>
        <a:stretch>
          <a:fillRect/>
        </a:stretch>
      </xdr:blipFill>
      <xdr:spPr>
        <a:xfrm>
          <a:off x="462280" y="437979185"/>
          <a:ext cx="1870075" cy="1875790"/>
        </a:xfrm>
        <a:prstGeom prst="rect">
          <a:avLst/>
        </a:prstGeom>
      </xdr:spPr>
    </xdr:pic>
  </etc:cellImage>
  <etc:cellImage>
    <xdr:pic>
      <xdr:nvPicPr>
        <xdr:cNvPr id="3786" name="ID_E95D23E419B641098EC6408AD596BF9A" descr="HA 111854C"/>
        <xdr:cNvPicPr>
          <a:picLocks noChangeAspect="1"/>
        </xdr:cNvPicPr>
      </xdr:nvPicPr>
      <xdr:blipFill>
        <a:blip r:embed="rId58"/>
        <a:stretch>
          <a:fillRect/>
        </a:stretch>
      </xdr:blipFill>
      <xdr:spPr>
        <a:xfrm>
          <a:off x="462280" y="439988960"/>
          <a:ext cx="1870075" cy="1874520"/>
        </a:xfrm>
        <a:prstGeom prst="rect">
          <a:avLst/>
        </a:prstGeom>
      </xdr:spPr>
    </xdr:pic>
  </etc:cellImage>
  <etc:cellImage>
    <xdr:pic>
      <xdr:nvPicPr>
        <xdr:cNvPr id="3787" name="ID_EAFC1C6ACB6F4134A4FA7D08E44C7FE7" descr="HA 113425C"/>
        <xdr:cNvPicPr>
          <a:picLocks noChangeAspect="1"/>
        </xdr:cNvPicPr>
      </xdr:nvPicPr>
      <xdr:blipFill>
        <a:blip r:embed="rId59"/>
        <a:stretch>
          <a:fillRect/>
        </a:stretch>
      </xdr:blipFill>
      <xdr:spPr>
        <a:xfrm>
          <a:off x="462280" y="441999370"/>
          <a:ext cx="1870075" cy="1875790"/>
        </a:xfrm>
        <a:prstGeom prst="rect">
          <a:avLst/>
        </a:prstGeom>
      </xdr:spPr>
    </xdr:pic>
  </etc:cellImage>
  <etc:cellImage>
    <xdr:pic>
      <xdr:nvPicPr>
        <xdr:cNvPr id="3788" name="ID_43F26329B8B440B0BB11EFDA80866D5E" descr="HA 113460C"/>
        <xdr:cNvPicPr>
          <a:picLocks noChangeAspect="1"/>
        </xdr:cNvPicPr>
      </xdr:nvPicPr>
      <xdr:blipFill>
        <a:blip r:embed="rId60"/>
        <a:stretch>
          <a:fillRect/>
        </a:stretch>
      </xdr:blipFill>
      <xdr:spPr>
        <a:xfrm>
          <a:off x="462280" y="444008510"/>
          <a:ext cx="1870075" cy="1875790"/>
        </a:xfrm>
        <a:prstGeom prst="rect">
          <a:avLst/>
        </a:prstGeom>
      </xdr:spPr>
    </xdr:pic>
  </etc:cellImage>
  <etc:cellImage>
    <xdr:pic>
      <xdr:nvPicPr>
        <xdr:cNvPr id="3789" name="ID_284918BB4DC94AC5A435170AC26F482F" descr="HA 11039C"/>
        <xdr:cNvPicPr>
          <a:picLocks noChangeAspect="1"/>
        </xdr:cNvPicPr>
      </xdr:nvPicPr>
      <xdr:blipFill>
        <a:blip r:embed="rId61"/>
        <a:stretch>
          <a:fillRect/>
        </a:stretch>
      </xdr:blipFill>
      <xdr:spPr>
        <a:xfrm>
          <a:off x="462280" y="446018285"/>
          <a:ext cx="1870075" cy="1874520"/>
        </a:xfrm>
        <a:prstGeom prst="rect">
          <a:avLst/>
        </a:prstGeom>
      </xdr:spPr>
    </xdr:pic>
  </etc:cellImage>
  <etc:cellImage>
    <xdr:pic>
      <xdr:nvPicPr>
        <xdr:cNvPr id="3803" name="ID_45F42F31F67147C583A54D3A15077131" descr="【大】6W598=磐荣126=4G0260710AH_1"/>
        <xdr:cNvPicPr>
          <a:picLocks noChangeAspect="1"/>
        </xdr:cNvPicPr>
      </xdr:nvPicPr>
      <xdr:blipFill>
        <a:blip r:embed="rId62"/>
        <a:stretch>
          <a:fillRect/>
        </a:stretch>
      </xdr:blipFill>
      <xdr:spPr>
        <a:xfrm>
          <a:off x="462280" y="992362760"/>
          <a:ext cx="1870075" cy="1869440"/>
        </a:xfrm>
        <a:prstGeom prst="rect">
          <a:avLst/>
        </a:prstGeom>
      </xdr:spPr>
    </xdr:pic>
  </etc:cellImage>
  <etc:cellImage>
    <xdr:pic>
      <xdr:nvPicPr>
        <xdr:cNvPr id="3807" name="ID_92A3B289DEE342B49E25499AF26B22C3" descr="【原】6W735=磐荣216_1=1K0820721CA"/>
        <xdr:cNvPicPr>
          <a:picLocks noChangeAspect="1"/>
        </xdr:cNvPicPr>
      </xdr:nvPicPr>
      <xdr:blipFill>
        <a:blip r:embed="rId63"/>
        <a:stretch>
          <a:fillRect/>
        </a:stretch>
      </xdr:blipFill>
      <xdr:spPr>
        <a:xfrm>
          <a:off x="462280" y="984362395"/>
          <a:ext cx="1870075" cy="1868170"/>
        </a:xfrm>
        <a:prstGeom prst="rect">
          <a:avLst/>
        </a:prstGeom>
      </xdr:spPr>
    </xdr:pic>
  </etc:cellImage>
  <etc:cellImage>
    <xdr:pic>
      <xdr:nvPicPr>
        <xdr:cNvPr id="4007" name="ID_D76359BBAD5F4CEF9EA1BC6330E623FF" descr="【实】6W502_4"/>
        <xdr:cNvPicPr>
          <a:picLocks noChangeAspect="1"/>
        </xdr:cNvPicPr>
      </xdr:nvPicPr>
      <xdr:blipFill>
        <a:blip r:embed="rId64"/>
        <a:stretch>
          <a:fillRect/>
        </a:stretch>
      </xdr:blipFill>
      <xdr:spPr>
        <a:xfrm>
          <a:off x="462280" y="497746655"/>
          <a:ext cx="1870075" cy="1869440"/>
        </a:xfrm>
        <a:prstGeom prst="rect">
          <a:avLst/>
        </a:prstGeom>
      </xdr:spPr>
    </xdr:pic>
  </etc:cellImage>
  <etc:cellImage>
    <xdr:pic>
      <xdr:nvPicPr>
        <xdr:cNvPr id="4008" name="ID_5293CE07758F4ADDB9EA194B6CACD394" descr="【实】6W501_1=SL-1012=5Q0820743A"/>
        <xdr:cNvPicPr>
          <a:picLocks noChangeAspect="1"/>
        </xdr:cNvPicPr>
      </xdr:nvPicPr>
      <xdr:blipFill>
        <a:blip r:embed="rId65"/>
        <a:stretch>
          <a:fillRect/>
        </a:stretch>
      </xdr:blipFill>
      <xdr:spPr>
        <a:xfrm>
          <a:off x="462280" y="495747040"/>
          <a:ext cx="1870075" cy="1868805"/>
        </a:xfrm>
        <a:prstGeom prst="rect">
          <a:avLst/>
        </a:prstGeom>
      </xdr:spPr>
    </xdr:pic>
  </etc:cellImage>
  <etc:cellImage>
    <xdr:pic>
      <xdr:nvPicPr>
        <xdr:cNvPr id="4010" name="ID_F4594A152CD54E7F86987AF7B76158B7" descr="【实】JNHP3-6V021TR_1=1K0820741S=KYOH01200=6W152"/>
        <xdr:cNvPicPr>
          <a:picLocks noChangeAspect="1"/>
        </xdr:cNvPicPr>
      </xdr:nvPicPr>
      <xdr:blipFill>
        <a:blip r:embed="rId66"/>
        <a:stretch>
          <a:fillRect/>
        </a:stretch>
      </xdr:blipFill>
      <xdr:spPr>
        <a:xfrm>
          <a:off x="462280" y="491745270"/>
          <a:ext cx="1870075" cy="1870710"/>
        </a:xfrm>
        <a:prstGeom prst="rect">
          <a:avLst/>
        </a:prstGeom>
      </xdr:spPr>
    </xdr:pic>
  </etc:cellImage>
  <etc:cellImage>
    <xdr:pic>
      <xdr:nvPicPr>
        <xdr:cNvPr id="4012" name="ID_95A77A44CCB84AD49D370F19A86D3450" descr="【实】6W161_4"/>
        <xdr:cNvPicPr>
          <a:picLocks noChangeAspect="1"/>
        </xdr:cNvPicPr>
      </xdr:nvPicPr>
      <xdr:blipFill>
        <a:blip r:embed="rId67"/>
        <a:stretch>
          <a:fillRect/>
        </a:stretch>
      </xdr:blipFill>
      <xdr:spPr>
        <a:xfrm>
          <a:off x="462280" y="488146090"/>
          <a:ext cx="1870075" cy="1868805"/>
        </a:xfrm>
        <a:prstGeom prst="rect">
          <a:avLst/>
        </a:prstGeom>
      </xdr:spPr>
    </xdr:pic>
  </etc:cellImage>
  <etc:cellImage>
    <xdr:pic>
      <xdr:nvPicPr>
        <xdr:cNvPr id="4013" name="ID_553C39B4C76F495ABEB0B9806007BC67"/>
        <xdr:cNvPicPr>
          <a:picLocks noChangeAspect="1"/>
        </xdr:cNvPicPr>
      </xdr:nvPicPr>
      <xdr:blipFill>
        <a:blip r:embed="rId68"/>
        <a:stretch>
          <a:fillRect/>
        </a:stretch>
      </xdr:blipFill>
      <xdr:spPr>
        <a:xfrm>
          <a:off x="462280" y="486141395"/>
          <a:ext cx="1870075" cy="1868805"/>
        </a:xfrm>
        <a:prstGeom prst="rect">
          <a:avLst/>
        </a:prstGeom>
      </xdr:spPr>
    </xdr:pic>
  </etc:cellImage>
  <etc:cellImage>
    <xdr:pic>
      <xdr:nvPicPr>
        <xdr:cNvPr id="4024" name="ID_7A421DCCD75340D082B75FCD525EA06C"/>
        <xdr:cNvPicPr>
          <a:picLocks noChangeAspect="1"/>
        </xdr:cNvPicPr>
      </xdr:nvPicPr>
      <xdr:blipFill>
        <a:blip r:embed="rId69"/>
        <a:stretch>
          <a:fillRect/>
        </a:stretch>
      </xdr:blipFill>
      <xdr:spPr>
        <a:xfrm>
          <a:off x="494665" y="521796010"/>
          <a:ext cx="1804670" cy="1586865"/>
        </a:xfrm>
        <a:prstGeom prst="rect">
          <a:avLst/>
        </a:prstGeom>
      </xdr:spPr>
    </xdr:pic>
  </etc:cellImage>
  <etc:cellImage>
    <xdr:pic>
      <xdr:nvPicPr>
        <xdr:cNvPr id="4035" name="ID_1FEBD1231FEE4150B91E54BD712EE974"/>
        <xdr:cNvPicPr>
          <a:picLocks noChangeAspect="1"/>
        </xdr:cNvPicPr>
      </xdr:nvPicPr>
      <xdr:blipFill>
        <a:blip r:embed="rId70"/>
        <a:stretch>
          <a:fillRect/>
        </a:stretch>
      </xdr:blipFill>
      <xdr:spPr>
        <a:xfrm>
          <a:off x="462280" y="551611165"/>
          <a:ext cx="1870075" cy="1868805"/>
        </a:xfrm>
        <a:prstGeom prst="rect">
          <a:avLst/>
        </a:prstGeom>
      </xdr:spPr>
    </xdr:pic>
  </etc:cellImage>
  <etc:cellImage>
    <xdr:pic>
      <xdr:nvPicPr>
        <xdr:cNvPr id="4036" name="ID_BDA98000DCA2475BB3A818DC0A669BAA"/>
        <xdr:cNvPicPr>
          <a:picLocks noChangeAspect="1"/>
        </xdr:cNvPicPr>
      </xdr:nvPicPr>
      <xdr:blipFill>
        <a:blip r:embed="rId71"/>
        <a:stretch>
          <a:fillRect/>
        </a:stretch>
      </xdr:blipFill>
      <xdr:spPr>
        <a:xfrm>
          <a:off x="462280" y="553611415"/>
          <a:ext cx="1870075" cy="1868805"/>
        </a:xfrm>
        <a:prstGeom prst="rect">
          <a:avLst/>
        </a:prstGeom>
      </xdr:spPr>
    </xdr:pic>
  </etc:cellImage>
  <etc:cellImage>
    <xdr:pic>
      <xdr:nvPicPr>
        <xdr:cNvPr id="4071" name="ID_19342948D7A64FC4A443735191C5B62F" descr="HA 1963C"/>
        <xdr:cNvPicPr>
          <a:picLocks noChangeAspect="1"/>
        </xdr:cNvPicPr>
      </xdr:nvPicPr>
      <xdr:blipFill>
        <a:blip r:embed="rId72"/>
        <a:stretch>
          <a:fillRect/>
        </a:stretch>
      </xdr:blipFill>
      <xdr:spPr>
        <a:xfrm>
          <a:off x="462280" y="1030961235"/>
          <a:ext cx="1870075" cy="1864995"/>
        </a:xfrm>
        <a:prstGeom prst="rect">
          <a:avLst/>
        </a:prstGeom>
      </xdr:spPr>
    </xdr:pic>
  </etc:cellImage>
  <etc:cellImage>
    <xdr:pic>
      <xdr:nvPicPr>
        <xdr:cNvPr id="4072" name="ID_1DD1E32691184F1DA26C4C9E4D033D30"/>
        <xdr:cNvPicPr>
          <a:picLocks noChangeAspect="1"/>
        </xdr:cNvPicPr>
      </xdr:nvPicPr>
      <xdr:blipFill>
        <a:blip r:embed="rId73"/>
        <a:stretch>
          <a:fillRect/>
        </a:stretch>
      </xdr:blipFill>
      <xdr:spPr>
        <a:xfrm>
          <a:off x="462280" y="1028958445"/>
          <a:ext cx="1870075" cy="1869440"/>
        </a:xfrm>
        <a:prstGeom prst="rect">
          <a:avLst/>
        </a:prstGeom>
      </xdr:spPr>
    </xdr:pic>
  </etc:cellImage>
  <etc:cellImage>
    <xdr:pic>
      <xdr:nvPicPr>
        <xdr:cNvPr id="4074" name="ID_49DA3F20309E4A4D8CB6C7AE0613775E"/>
        <xdr:cNvPicPr>
          <a:picLocks noChangeAspect="1"/>
        </xdr:cNvPicPr>
      </xdr:nvPicPr>
      <xdr:blipFill>
        <a:blip r:embed="rId74"/>
        <a:stretch>
          <a:fillRect/>
        </a:stretch>
      </xdr:blipFill>
      <xdr:spPr>
        <a:xfrm>
          <a:off x="462280" y="1024942705"/>
          <a:ext cx="1870075" cy="1869440"/>
        </a:xfrm>
        <a:prstGeom prst="rect">
          <a:avLst/>
        </a:prstGeom>
      </xdr:spPr>
    </xdr:pic>
  </etc:cellImage>
  <etc:cellImage>
    <xdr:pic>
      <xdr:nvPicPr>
        <xdr:cNvPr id="4075" name="ID_CEC184082344422CAC28ADC77A2953B8"/>
        <xdr:cNvPicPr>
          <a:picLocks noChangeAspect="1"/>
        </xdr:cNvPicPr>
      </xdr:nvPicPr>
      <xdr:blipFill>
        <a:blip r:embed="rId75"/>
        <a:stretch>
          <a:fillRect/>
        </a:stretch>
      </xdr:blipFill>
      <xdr:spPr>
        <a:xfrm>
          <a:off x="462280" y="1022938010"/>
          <a:ext cx="1870075" cy="1869440"/>
        </a:xfrm>
        <a:prstGeom prst="rect">
          <a:avLst/>
        </a:prstGeom>
      </xdr:spPr>
    </xdr:pic>
  </etc:cellImage>
  <etc:cellImage>
    <xdr:pic>
      <xdr:nvPicPr>
        <xdr:cNvPr id="4081" name="ID_B1AB9305CDF74684AAF4810BA87487EA" descr="HA 112098C"/>
        <xdr:cNvPicPr>
          <a:picLocks noChangeAspect="1"/>
        </xdr:cNvPicPr>
      </xdr:nvPicPr>
      <xdr:blipFill>
        <a:blip r:embed="rId76"/>
        <a:stretch>
          <a:fillRect/>
        </a:stretch>
      </xdr:blipFill>
      <xdr:spPr>
        <a:xfrm rot="5400000">
          <a:off x="459740" y="1034957290"/>
          <a:ext cx="1870075" cy="1868170"/>
        </a:xfrm>
        <a:prstGeom prst="rect">
          <a:avLst/>
        </a:prstGeom>
      </xdr:spPr>
    </xdr:pic>
  </etc:cellImage>
  <etc:cellImage>
    <xdr:pic>
      <xdr:nvPicPr>
        <xdr:cNvPr id="4082" name="ID_0651CD77BC264125A4B946D4069FDCD3" descr="HA 111739C"/>
        <xdr:cNvPicPr>
          <a:picLocks noChangeAspect="1"/>
        </xdr:cNvPicPr>
      </xdr:nvPicPr>
      <xdr:blipFill>
        <a:blip r:embed="rId77"/>
        <a:stretch>
          <a:fillRect/>
        </a:stretch>
      </xdr:blipFill>
      <xdr:spPr>
        <a:xfrm>
          <a:off x="462280" y="1032959580"/>
          <a:ext cx="1870075" cy="1868170"/>
        </a:xfrm>
        <a:prstGeom prst="rect">
          <a:avLst/>
        </a:prstGeom>
      </xdr:spPr>
    </xdr:pic>
  </etc:cellImage>
  <etc:cellImage>
    <xdr:pic>
      <xdr:nvPicPr>
        <xdr:cNvPr id="4084" name="ID_FB37A09D6F5B4188A376853B3D805E96"/>
        <xdr:cNvPicPr>
          <a:picLocks noChangeAspect="1"/>
        </xdr:cNvPicPr>
      </xdr:nvPicPr>
      <xdr:blipFill>
        <a:blip r:embed="rId78"/>
        <a:stretch>
          <a:fillRect/>
        </a:stretch>
      </xdr:blipFill>
      <xdr:spPr>
        <a:xfrm rot="16200000">
          <a:off x="459740" y="1044958540"/>
          <a:ext cx="1870075" cy="1869440"/>
        </a:xfrm>
        <a:prstGeom prst="rect">
          <a:avLst/>
        </a:prstGeom>
      </xdr:spPr>
    </xdr:pic>
  </etc:cellImage>
  <etc:cellImage>
    <xdr:pic>
      <xdr:nvPicPr>
        <xdr:cNvPr id="4085" name="ID_B2E5104C5B4541B5B49D274D3A91B7B3"/>
        <xdr:cNvPicPr>
          <a:picLocks noChangeAspect="1"/>
        </xdr:cNvPicPr>
      </xdr:nvPicPr>
      <xdr:blipFill>
        <a:blip r:embed="rId79"/>
        <a:stretch>
          <a:fillRect/>
        </a:stretch>
      </xdr:blipFill>
      <xdr:spPr>
        <a:xfrm rot="16200000">
          <a:off x="459740" y="1042958290"/>
          <a:ext cx="1870075" cy="1869440"/>
        </a:xfrm>
        <a:prstGeom prst="rect">
          <a:avLst/>
        </a:prstGeom>
      </xdr:spPr>
    </xdr:pic>
  </etc:cellImage>
  <etc:cellImage>
    <xdr:pic>
      <xdr:nvPicPr>
        <xdr:cNvPr id="4086" name="ID_587B442ED3234D298AC05147AAA87493"/>
        <xdr:cNvPicPr>
          <a:picLocks noChangeAspect="1"/>
        </xdr:cNvPicPr>
      </xdr:nvPicPr>
      <xdr:blipFill>
        <a:blip r:embed="rId80"/>
        <a:stretch>
          <a:fillRect/>
        </a:stretch>
      </xdr:blipFill>
      <xdr:spPr>
        <a:xfrm rot="16200000">
          <a:off x="461645" y="1040960580"/>
          <a:ext cx="1870075" cy="1868805"/>
        </a:xfrm>
        <a:prstGeom prst="rect">
          <a:avLst/>
        </a:prstGeom>
      </xdr:spPr>
    </xdr:pic>
  </etc:cellImage>
  <etc:cellImage>
    <xdr:pic>
      <xdr:nvPicPr>
        <xdr:cNvPr id="4087" name="ID_5DEBDC8DD34C4E3A9FE35597B6D81A24" descr="ACH11926=JNLP-BM007DE=HA 111926C"/>
        <xdr:cNvPicPr>
          <a:picLocks noChangeAspect="1"/>
        </xdr:cNvPicPr>
      </xdr:nvPicPr>
      <xdr:blipFill>
        <a:blip r:embed="rId81"/>
        <a:stretch>
          <a:fillRect/>
        </a:stretch>
      </xdr:blipFill>
      <xdr:spPr>
        <a:xfrm>
          <a:off x="462280" y="1038961600"/>
          <a:ext cx="1870075" cy="1866265"/>
        </a:xfrm>
        <a:prstGeom prst="rect">
          <a:avLst/>
        </a:prstGeom>
      </xdr:spPr>
    </xdr:pic>
  </etc:cellImage>
  <etc:cellImage>
    <xdr:pic>
      <xdr:nvPicPr>
        <xdr:cNvPr id="4090" name="ID_D3D69FD8BAC040C586256A0C96199A8F"/>
        <xdr:cNvPicPr>
          <a:picLocks noChangeAspect="1"/>
        </xdr:cNvPicPr>
      </xdr:nvPicPr>
      <xdr:blipFill>
        <a:blip r:embed="rId82"/>
        <a:stretch>
          <a:fillRect/>
        </a:stretch>
      </xdr:blipFill>
      <xdr:spPr>
        <a:xfrm>
          <a:off x="462280" y="1058990770"/>
          <a:ext cx="1870075" cy="1869440"/>
        </a:xfrm>
        <a:prstGeom prst="rect">
          <a:avLst/>
        </a:prstGeom>
      </xdr:spPr>
    </xdr:pic>
  </etc:cellImage>
  <etc:cellImage>
    <xdr:pic>
      <xdr:nvPicPr>
        <xdr:cNvPr id="4091" name="ID_9F485AA879E849B7A9482FF116D028E5"/>
        <xdr:cNvPicPr>
          <a:picLocks noChangeAspect="1"/>
        </xdr:cNvPicPr>
      </xdr:nvPicPr>
      <xdr:blipFill>
        <a:blip r:embed="rId83"/>
        <a:stretch>
          <a:fillRect/>
        </a:stretch>
      </xdr:blipFill>
      <xdr:spPr>
        <a:xfrm>
          <a:off x="462280" y="1056990520"/>
          <a:ext cx="1870075" cy="1869440"/>
        </a:xfrm>
        <a:prstGeom prst="rect">
          <a:avLst/>
        </a:prstGeom>
      </xdr:spPr>
    </xdr:pic>
  </etc:cellImage>
  <etc:cellImage>
    <xdr:pic>
      <xdr:nvPicPr>
        <xdr:cNvPr id="4092" name="ID_30305B907605492EBCC9734C6BF4B435"/>
        <xdr:cNvPicPr>
          <a:picLocks noChangeAspect="1"/>
        </xdr:cNvPicPr>
      </xdr:nvPicPr>
      <xdr:blipFill>
        <a:blip r:embed="rId84"/>
        <a:stretch>
          <a:fillRect/>
        </a:stretch>
      </xdr:blipFill>
      <xdr:spPr>
        <a:xfrm>
          <a:off x="462280" y="1054983920"/>
          <a:ext cx="1870075" cy="1869440"/>
        </a:xfrm>
        <a:prstGeom prst="rect">
          <a:avLst/>
        </a:prstGeom>
      </xdr:spPr>
    </xdr:pic>
  </etc:cellImage>
  <etc:cellImage>
    <xdr:pic>
      <xdr:nvPicPr>
        <xdr:cNvPr id="4093" name="ID_4A48531D050B404CAADC4E3F0345AB3E"/>
        <xdr:cNvPicPr>
          <a:picLocks noChangeAspect="1"/>
        </xdr:cNvPicPr>
      </xdr:nvPicPr>
      <xdr:blipFill>
        <a:blip r:embed="rId85"/>
        <a:stretch>
          <a:fillRect/>
        </a:stretch>
      </xdr:blipFill>
      <xdr:spPr>
        <a:xfrm>
          <a:off x="462280" y="1052974780"/>
          <a:ext cx="1870075" cy="1869440"/>
        </a:xfrm>
        <a:prstGeom prst="rect">
          <a:avLst/>
        </a:prstGeom>
      </xdr:spPr>
    </xdr:pic>
  </etc:cellImage>
  <etc:cellImage>
    <xdr:pic>
      <xdr:nvPicPr>
        <xdr:cNvPr id="4094" name="ID_59022A01035E4BE1953BA89029B6426B"/>
        <xdr:cNvPicPr>
          <a:picLocks noChangeAspect="1"/>
        </xdr:cNvPicPr>
      </xdr:nvPicPr>
      <xdr:blipFill>
        <a:blip r:embed="rId86"/>
        <a:stretch>
          <a:fillRect/>
        </a:stretch>
      </xdr:blipFill>
      <xdr:spPr>
        <a:xfrm>
          <a:off x="462280" y="1050965640"/>
          <a:ext cx="1870075" cy="1869440"/>
        </a:xfrm>
        <a:prstGeom prst="rect">
          <a:avLst/>
        </a:prstGeom>
      </xdr:spPr>
    </xdr:pic>
  </etc:cellImage>
  <etc:cellImage>
    <xdr:pic>
      <xdr:nvPicPr>
        <xdr:cNvPr id="4095" name="ID_2DCA886B75A04A2B915DD602F4B39BF6"/>
        <xdr:cNvPicPr>
          <a:picLocks noChangeAspect="1"/>
        </xdr:cNvPicPr>
      </xdr:nvPicPr>
      <xdr:blipFill>
        <a:blip r:embed="rId87"/>
        <a:stretch>
          <a:fillRect/>
        </a:stretch>
      </xdr:blipFill>
      <xdr:spPr>
        <a:xfrm>
          <a:off x="462280" y="1048960945"/>
          <a:ext cx="1870075" cy="1869440"/>
        </a:xfrm>
        <a:prstGeom prst="rect">
          <a:avLst/>
        </a:prstGeom>
      </xdr:spPr>
    </xdr:pic>
  </etc:cellImage>
  <etc:cellImage>
    <xdr:pic>
      <xdr:nvPicPr>
        <xdr:cNvPr id="4096" name="ID_BC0AAAB5D7A448F183328D4949F3F2E4" descr="HA 11318C"/>
        <xdr:cNvPicPr>
          <a:picLocks noChangeAspect="1"/>
        </xdr:cNvPicPr>
      </xdr:nvPicPr>
      <xdr:blipFill>
        <a:blip r:embed="rId88"/>
        <a:stretch>
          <a:fillRect/>
        </a:stretch>
      </xdr:blipFill>
      <xdr:spPr>
        <a:xfrm>
          <a:off x="462280" y="1046961330"/>
          <a:ext cx="1870075" cy="1868805"/>
        </a:xfrm>
        <a:prstGeom prst="rect">
          <a:avLst/>
        </a:prstGeom>
      </xdr:spPr>
    </xdr:pic>
  </etc:cellImage>
  <etc:cellImage>
    <xdr:pic>
      <xdr:nvPicPr>
        <xdr:cNvPr id="4101" name="ID_4DECA907F7E040D686376B87374383B1" descr="HA 111721C"/>
        <xdr:cNvPicPr>
          <a:picLocks noChangeAspect="1"/>
        </xdr:cNvPicPr>
      </xdr:nvPicPr>
      <xdr:blipFill>
        <a:blip r:embed="rId89"/>
        <a:stretch>
          <a:fillRect/>
        </a:stretch>
      </xdr:blipFill>
      <xdr:spPr>
        <a:xfrm>
          <a:off x="462280" y="1073002680"/>
          <a:ext cx="1870075" cy="1866265"/>
        </a:xfrm>
        <a:prstGeom prst="rect">
          <a:avLst/>
        </a:prstGeom>
      </xdr:spPr>
    </xdr:pic>
  </etc:cellImage>
  <etc:cellImage>
    <xdr:pic>
      <xdr:nvPicPr>
        <xdr:cNvPr id="4102" name="ID_569AE61AD9D244D3B4BFC08D2BD8C6FD" descr="HA 11620C"/>
        <xdr:cNvPicPr>
          <a:picLocks noChangeAspect="1"/>
        </xdr:cNvPicPr>
      </xdr:nvPicPr>
      <xdr:blipFill>
        <a:blip r:embed="rId90"/>
        <a:stretch>
          <a:fillRect/>
        </a:stretch>
      </xdr:blipFill>
      <xdr:spPr>
        <a:xfrm>
          <a:off x="462280" y="1071002430"/>
          <a:ext cx="1870075" cy="1866265"/>
        </a:xfrm>
        <a:prstGeom prst="rect">
          <a:avLst/>
        </a:prstGeom>
      </xdr:spPr>
    </xdr:pic>
  </etc:cellImage>
  <etc:cellImage>
    <xdr:pic>
      <xdr:nvPicPr>
        <xdr:cNvPr id="4103" name="ID_EEC8A5BD63904E429F2E9849AEBC4D88" descr="HA 11322C"/>
        <xdr:cNvPicPr>
          <a:picLocks noChangeAspect="1"/>
        </xdr:cNvPicPr>
      </xdr:nvPicPr>
      <xdr:blipFill>
        <a:blip r:embed="rId91"/>
        <a:stretch>
          <a:fillRect/>
        </a:stretch>
      </xdr:blipFill>
      <xdr:spPr>
        <a:xfrm>
          <a:off x="462280" y="1069000910"/>
          <a:ext cx="1870075" cy="1868170"/>
        </a:xfrm>
        <a:prstGeom prst="rect">
          <a:avLst/>
        </a:prstGeom>
      </xdr:spPr>
    </xdr:pic>
  </etc:cellImage>
  <etc:cellImage>
    <xdr:pic>
      <xdr:nvPicPr>
        <xdr:cNvPr id="4104" name="ID_2D1A47E4043941D387DDFF75D63950CB" descr="HA 111861C"/>
        <xdr:cNvPicPr>
          <a:picLocks noChangeAspect="1"/>
        </xdr:cNvPicPr>
      </xdr:nvPicPr>
      <xdr:blipFill>
        <a:blip r:embed="rId92"/>
        <a:stretch>
          <a:fillRect/>
        </a:stretch>
      </xdr:blipFill>
      <xdr:spPr>
        <a:xfrm>
          <a:off x="462280" y="1066994310"/>
          <a:ext cx="1870075" cy="1872615"/>
        </a:xfrm>
        <a:prstGeom prst="rect">
          <a:avLst/>
        </a:prstGeom>
      </xdr:spPr>
    </xdr:pic>
  </etc:cellImage>
  <etc:cellImage>
    <xdr:pic>
      <xdr:nvPicPr>
        <xdr:cNvPr id="4105" name="ID_4DC6316750374ACD8BF071516686BECF"/>
        <xdr:cNvPicPr>
          <a:picLocks noChangeAspect="1"/>
        </xdr:cNvPicPr>
      </xdr:nvPicPr>
      <xdr:blipFill>
        <a:blip r:embed="rId93"/>
        <a:stretch>
          <a:fillRect/>
        </a:stretch>
      </xdr:blipFill>
      <xdr:spPr>
        <a:xfrm>
          <a:off x="462280" y="1064991520"/>
          <a:ext cx="1870075" cy="1869440"/>
        </a:xfrm>
        <a:prstGeom prst="rect">
          <a:avLst/>
        </a:prstGeom>
      </xdr:spPr>
    </xdr:pic>
  </etc:cellImage>
  <etc:cellImage>
    <xdr:pic>
      <xdr:nvPicPr>
        <xdr:cNvPr id="4106" name="ID_BD4C7B70E97746B2A2F9F3098C068483" descr="HA 11079C"/>
        <xdr:cNvPicPr>
          <a:picLocks noChangeAspect="1"/>
        </xdr:cNvPicPr>
      </xdr:nvPicPr>
      <xdr:blipFill>
        <a:blip r:embed="rId94"/>
        <a:stretch>
          <a:fillRect/>
        </a:stretch>
      </xdr:blipFill>
      <xdr:spPr>
        <a:xfrm>
          <a:off x="462280" y="1062992540"/>
          <a:ext cx="1870075" cy="1866265"/>
        </a:xfrm>
        <a:prstGeom prst="rect">
          <a:avLst/>
        </a:prstGeom>
      </xdr:spPr>
    </xdr:pic>
  </etc:cellImage>
  <etc:cellImage>
    <xdr:pic>
      <xdr:nvPicPr>
        <xdr:cNvPr id="4113" name="ID_77411735302F4C58A4BE6F89BDD07267"/>
        <xdr:cNvPicPr>
          <a:picLocks noChangeAspect="1"/>
        </xdr:cNvPicPr>
      </xdr:nvPicPr>
      <xdr:blipFill>
        <a:blip r:embed="rId95"/>
        <a:stretch>
          <a:fillRect/>
        </a:stretch>
      </xdr:blipFill>
      <xdr:spPr>
        <a:xfrm>
          <a:off x="462280" y="1085021960"/>
          <a:ext cx="1870075" cy="1869440"/>
        </a:xfrm>
        <a:prstGeom prst="rect">
          <a:avLst/>
        </a:prstGeom>
      </xdr:spPr>
    </xdr:pic>
  </etc:cellImage>
  <etc:cellImage>
    <xdr:pic>
      <xdr:nvPicPr>
        <xdr:cNvPr id="4114" name="ID_1BFD1FB13A1648EB836E641DDC74CFCC"/>
        <xdr:cNvPicPr>
          <a:picLocks noChangeAspect="1"/>
        </xdr:cNvPicPr>
      </xdr:nvPicPr>
      <xdr:blipFill>
        <a:blip r:embed="rId96"/>
        <a:stretch>
          <a:fillRect/>
        </a:stretch>
      </xdr:blipFill>
      <xdr:spPr>
        <a:xfrm rot="5400000">
          <a:off x="459740" y="1083008375"/>
          <a:ext cx="1870075" cy="1869440"/>
        </a:xfrm>
        <a:prstGeom prst="rect">
          <a:avLst/>
        </a:prstGeom>
      </xdr:spPr>
    </xdr:pic>
  </etc:cellImage>
  <etc:cellImage>
    <xdr:pic>
      <xdr:nvPicPr>
        <xdr:cNvPr id="4115" name="ID_00025AA9948B4B5AB0A9B34D4D18F23B" descr="HA 113785C"/>
        <xdr:cNvPicPr>
          <a:picLocks noChangeAspect="1"/>
        </xdr:cNvPicPr>
      </xdr:nvPicPr>
      <xdr:blipFill>
        <a:blip r:embed="rId97"/>
        <a:stretch>
          <a:fillRect/>
        </a:stretch>
      </xdr:blipFill>
      <xdr:spPr>
        <a:xfrm rot="5400000">
          <a:off x="462280" y="1081002410"/>
          <a:ext cx="1870075" cy="1868805"/>
        </a:xfrm>
        <a:prstGeom prst="rect">
          <a:avLst/>
        </a:prstGeom>
      </xdr:spPr>
    </xdr:pic>
  </etc:cellImage>
  <etc:cellImage>
    <xdr:pic>
      <xdr:nvPicPr>
        <xdr:cNvPr id="4116" name="ID_D48A647580094484A5A6CE785598F9E1"/>
        <xdr:cNvPicPr>
          <a:picLocks noChangeAspect="1"/>
        </xdr:cNvPicPr>
      </xdr:nvPicPr>
      <xdr:blipFill>
        <a:blip r:embed="rId98"/>
        <a:stretch>
          <a:fillRect/>
        </a:stretch>
      </xdr:blipFill>
      <xdr:spPr>
        <a:xfrm rot="5400000">
          <a:off x="459740" y="1078998985"/>
          <a:ext cx="1870075" cy="1869440"/>
        </a:xfrm>
        <a:prstGeom prst="rect">
          <a:avLst/>
        </a:prstGeom>
      </xdr:spPr>
    </xdr:pic>
  </etc:cellImage>
  <etc:cellImage>
    <xdr:pic>
      <xdr:nvPicPr>
        <xdr:cNvPr id="4117" name="ID_A057D9E58C67476188C51AE9C5973542" descr="HA 112469C"/>
        <xdr:cNvPicPr>
          <a:picLocks noChangeAspect="1"/>
        </xdr:cNvPicPr>
      </xdr:nvPicPr>
      <xdr:blipFill>
        <a:blip r:embed="rId99"/>
        <a:stretch>
          <a:fillRect/>
        </a:stretch>
      </xdr:blipFill>
      <xdr:spPr>
        <a:xfrm>
          <a:off x="462280" y="1077003180"/>
          <a:ext cx="1870075" cy="1866265"/>
        </a:xfrm>
        <a:prstGeom prst="rect">
          <a:avLst/>
        </a:prstGeom>
      </xdr:spPr>
    </xdr:pic>
  </etc:cellImage>
  <etc:cellImage>
    <xdr:pic>
      <xdr:nvPicPr>
        <xdr:cNvPr id="4118" name="ID_20B51BC5D6CE4E4AA7E2D48170A14A3D" descr="HA 112468C"/>
        <xdr:cNvPicPr>
          <a:picLocks noChangeAspect="1"/>
        </xdr:cNvPicPr>
      </xdr:nvPicPr>
      <xdr:blipFill>
        <a:blip r:embed="rId100"/>
        <a:stretch>
          <a:fillRect/>
        </a:stretch>
      </xdr:blipFill>
      <xdr:spPr>
        <a:xfrm>
          <a:off x="462280" y="1075002930"/>
          <a:ext cx="1870075" cy="1866265"/>
        </a:xfrm>
        <a:prstGeom prst="rect">
          <a:avLst/>
        </a:prstGeom>
      </xdr:spPr>
    </xdr:pic>
  </etc:cellImage>
  <etc:cellImage>
    <xdr:pic>
      <xdr:nvPicPr>
        <xdr:cNvPr id="4129" name="ID_F54A25BA7C2B41749FB77B9A751A5798" descr="ACH12354=HA 112354C"/>
        <xdr:cNvPicPr>
          <a:picLocks noChangeAspect="1"/>
        </xdr:cNvPicPr>
      </xdr:nvPicPr>
      <xdr:blipFill>
        <a:blip r:embed="rId101"/>
        <a:stretch>
          <a:fillRect/>
        </a:stretch>
      </xdr:blipFill>
      <xdr:spPr>
        <a:xfrm>
          <a:off x="462280" y="1101087460"/>
          <a:ext cx="1870075" cy="1865630"/>
        </a:xfrm>
        <a:prstGeom prst="rect">
          <a:avLst/>
        </a:prstGeom>
      </xdr:spPr>
    </xdr:pic>
  </etc:cellImage>
  <etc:cellImage>
    <xdr:pic>
      <xdr:nvPicPr>
        <xdr:cNvPr id="4130" name="ID_2E85D08CC4044EB4B058702E77A9A59E" descr="ACH14106=HA 114106C"/>
        <xdr:cNvPicPr>
          <a:picLocks noChangeAspect="1"/>
        </xdr:cNvPicPr>
      </xdr:nvPicPr>
      <xdr:blipFill>
        <a:blip r:embed="rId102"/>
        <a:stretch>
          <a:fillRect/>
        </a:stretch>
      </xdr:blipFill>
      <xdr:spPr>
        <a:xfrm>
          <a:off x="461645" y="1099078320"/>
          <a:ext cx="1870075" cy="1864995"/>
        </a:xfrm>
        <a:prstGeom prst="rect">
          <a:avLst/>
        </a:prstGeom>
      </xdr:spPr>
    </xdr:pic>
  </etc:cellImage>
  <etc:cellImage>
    <xdr:pic>
      <xdr:nvPicPr>
        <xdr:cNvPr id="4131" name="ID_05B79D0D187B47739D6E998EFC9A4BEB" descr="ACH78648=HA 111568C"/>
        <xdr:cNvPicPr>
          <a:picLocks noChangeAspect="1"/>
        </xdr:cNvPicPr>
      </xdr:nvPicPr>
      <xdr:blipFill>
        <a:blip r:embed="rId103"/>
        <a:stretch>
          <a:fillRect/>
        </a:stretch>
      </xdr:blipFill>
      <xdr:spPr>
        <a:xfrm>
          <a:off x="462280" y="1097067910"/>
          <a:ext cx="1869440" cy="1864995"/>
        </a:xfrm>
        <a:prstGeom prst="rect">
          <a:avLst/>
        </a:prstGeom>
      </xdr:spPr>
    </xdr:pic>
  </etc:cellImage>
  <etc:cellImage>
    <xdr:pic>
      <xdr:nvPicPr>
        <xdr:cNvPr id="4132" name="ID_957F9313226C4B419FB60DF8BB647669" descr="HA 112004C"/>
        <xdr:cNvPicPr>
          <a:picLocks noChangeAspect="1"/>
        </xdr:cNvPicPr>
      </xdr:nvPicPr>
      <xdr:blipFill>
        <a:blip r:embed="rId104"/>
        <a:stretch>
          <a:fillRect/>
        </a:stretch>
      </xdr:blipFill>
      <xdr:spPr>
        <a:xfrm>
          <a:off x="462280" y="1095054325"/>
          <a:ext cx="1870075" cy="1873885"/>
        </a:xfrm>
        <a:prstGeom prst="rect">
          <a:avLst/>
        </a:prstGeom>
      </xdr:spPr>
    </xdr:pic>
  </etc:cellImage>
  <etc:cellImage>
    <xdr:pic>
      <xdr:nvPicPr>
        <xdr:cNvPr id="4133" name="ID_4EEE12B4C36043D6BF239E707E19C5E1" descr="HA 113442C"/>
        <xdr:cNvPicPr>
          <a:picLocks noChangeAspect="1"/>
        </xdr:cNvPicPr>
      </xdr:nvPicPr>
      <xdr:blipFill>
        <a:blip r:embed="rId105"/>
        <a:stretch>
          <a:fillRect/>
        </a:stretch>
      </xdr:blipFill>
      <xdr:spPr>
        <a:xfrm>
          <a:off x="462280" y="1093042645"/>
          <a:ext cx="1870075" cy="1875790"/>
        </a:xfrm>
        <a:prstGeom prst="rect">
          <a:avLst/>
        </a:prstGeom>
      </xdr:spPr>
    </xdr:pic>
  </etc:cellImage>
  <etc:cellImage>
    <xdr:pic>
      <xdr:nvPicPr>
        <xdr:cNvPr id="4134" name="ID_7EED1841156D4EA89E2E3C869E6E0D6A" descr="HA 114105C"/>
        <xdr:cNvPicPr>
          <a:picLocks noChangeAspect="1"/>
        </xdr:cNvPicPr>
      </xdr:nvPicPr>
      <xdr:blipFill>
        <a:blip r:embed="rId106"/>
        <a:stretch>
          <a:fillRect/>
        </a:stretch>
      </xdr:blipFill>
      <xdr:spPr>
        <a:xfrm>
          <a:off x="462280" y="1091032870"/>
          <a:ext cx="1870075" cy="1875790"/>
        </a:xfrm>
        <a:prstGeom prst="rect">
          <a:avLst/>
        </a:prstGeom>
      </xdr:spPr>
    </xdr:pic>
  </etc:cellImage>
  <etc:cellImage>
    <xdr:pic>
      <xdr:nvPicPr>
        <xdr:cNvPr id="4135" name="ID_A06087B5BD5C43FEA067B5C7B52EDD26" descr="HA 113437C"/>
        <xdr:cNvPicPr>
          <a:picLocks noChangeAspect="1"/>
        </xdr:cNvPicPr>
      </xdr:nvPicPr>
      <xdr:blipFill>
        <a:blip r:embed="rId107"/>
        <a:stretch>
          <a:fillRect/>
        </a:stretch>
      </xdr:blipFill>
      <xdr:spPr>
        <a:xfrm>
          <a:off x="462280" y="1089023730"/>
          <a:ext cx="1870075" cy="1875790"/>
        </a:xfrm>
        <a:prstGeom prst="rect">
          <a:avLst/>
        </a:prstGeom>
      </xdr:spPr>
    </xdr:pic>
  </etc:cellImage>
  <etc:cellImage>
    <xdr:pic>
      <xdr:nvPicPr>
        <xdr:cNvPr id="4136" name="ID_7E1FF3C969584FD69CB8B3C15FC97218"/>
        <xdr:cNvPicPr>
          <a:picLocks noChangeAspect="1"/>
        </xdr:cNvPicPr>
      </xdr:nvPicPr>
      <xdr:blipFill>
        <a:blip r:embed="rId108"/>
        <a:stretch>
          <a:fillRect/>
        </a:stretch>
      </xdr:blipFill>
      <xdr:spPr>
        <a:xfrm>
          <a:off x="462280" y="1087022210"/>
          <a:ext cx="1870075" cy="1869440"/>
        </a:xfrm>
        <a:prstGeom prst="rect">
          <a:avLst/>
        </a:prstGeom>
      </xdr:spPr>
    </xdr:pic>
  </etc:cellImage>
  <etc:cellImage>
    <xdr:pic>
      <xdr:nvPicPr>
        <xdr:cNvPr id="4137" name="ID_066E83E3F2D24DB4B2E4A9224F89A82E" descr="ACH11934=HA 111934C"/>
        <xdr:cNvPicPr>
          <a:picLocks noChangeAspect="1"/>
        </xdr:cNvPicPr>
      </xdr:nvPicPr>
      <xdr:blipFill>
        <a:blip r:embed="rId109"/>
        <a:stretch>
          <a:fillRect/>
        </a:stretch>
      </xdr:blipFill>
      <xdr:spPr>
        <a:xfrm>
          <a:off x="462280" y="1103090250"/>
          <a:ext cx="1870075" cy="1870075"/>
        </a:xfrm>
        <a:prstGeom prst="rect">
          <a:avLst/>
        </a:prstGeom>
      </xdr:spPr>
    </xdr:pic>
  </etc:cellImage>
  <etc:cellImage>
    <xdr:pic>
      <xdr:nvPicPr>
        <xdr:cNvPr id="4138" name="ID_F54C46798E1A4F0B80257692707F0CCA" descr="ACH12328=HA 112328C"/>
        <xdr:cNvPicPr>
          <a:picLocks noChangeAspect="1"/>
        </xdr:cNvPicPr>
      </xdr:nvPicPr>
      <xdr:blipFill>
        <a:blip r:embed="rId110"/>
        <a:stretch>
          <a:fillRect/>
        </a:stretch>
      </xdr:blipFill>
      <xdr:spPr>
        <a:xfrm>
          <a:off x="462280" y="1105089865"/>
          <a:ext cx="1870075" cy="1870710"/>
        </a:xfrm>
        <a:prstGeom prst="rect">
          <a:avLst/>
        </a:prstGeom>
      </xdr:spPr>
    </xdr:pic>
  </etc:cellImage>
  <etc:cellImage>
    <xdr:pic>
      <xdr:nvPicPr>
        <xdr:cNvPr id="4139" name="ID_54C3DB1D4E0241ACA025D7E1A37EBEE6" descr="ACH13520=HA 113520C"/>
        <xdr:cNvPicPr>
          <a:picLocks noChangeAspect="1"/>
        </xdr:cNvPicPr>
      </xdr:nvPicPr>
      <xdr:blipFill>
        <a:blip r:embed="rId111"/>
        <a:stretch>
          <a:fillRect/>
        </a:stretch>
      </xdr:blipFill>
      <xdr:spPr>
        <a:xfrm>
          <a:off x="462280" y="1107090750"/>
          <a:ext cx="1870075" cy="1870075"/>
        </a:xfrm>
        <a:prstGeom prst="rect">
          <a:avLst/>
        </a:prstGeom>
      </xdr:spPr>
    </xdr:pic>
  </etc:cellImage>
  <etc:cellImage>
    <xdr:pic>
      <xdr:nvPicPr>
        <xdr:cNvPr id="4140" name="ID_CAC5DB87C9AE4197BA22E9B8BD6B5258" descr="ACH11567=HA 111567C"/>
        <xdr:cNvPicPr>
          <a:picLocks noChangeAspect="1"/>
        </xdr:cNvPicPr>
      </xdr:nvPicPr>
      <xdr:blipFill>
        <a:blip r:embed="rId112"/>
        <a:stretch>
          <a:fillRect/>
        </a:stretch>
      </xdr:blipFill>
      <xdr:spPr>
        <a:xfrm>
          <a:off x="462280" y="1109089095"/>
          <a:ext cx="1870075" cy="1873885"/>
        </a:xfrm>
        <a:prstGeom prst="rect">
          <a:avLst/>
        </a:prstGeom>
      </xdr:spPr>
    </xdr:pic>
  </etc:cellImage>
  <etc:cellImage>
    <xdr:pic>
      <xdr:nvPicPr>
        <xdr:cNvPr id="4141" name="ID_143817DAAF5F40B3BA0911FCE6CFFD43" descr="ACH12355=HA 112355C"/>
        <xdr:cNvPicPr>
          <a:picLocks noChangeAspect="1"/>
        </xdr:cNvPicPr>
      </xdr:nvPicPr>
      <xdr:blipFill>
        <a:blip r:embed="rId113"/>
        <a:stretch>
          <a:fillRect/>
        </a:stretch>
      </xdr:blipFill>
      <xdr:spPr>
        <a:xfrm>
          <a:off x="462280" y="1111089345"/>
          <a:ext cx="1870075" cy="1873885"/>
        </a:xfrm>
        <a:prstGeom prst="rect">
          <a:avLst/>
        </a:prstGeom>
      </xdr:spPr>
    </xdr:pic>
  </etc:cellImage>
  <etc:cellImage>
    <xdr:pic>
      <xdr:nvPicPr>
        <xdr:cNvPr id="4142" name="ID_7A652C3A07BC45199921F24896A6EB47" descr="HA 113435C"/>
        <xdr:cNvPicPr>
          <a:picLocks noChangeAspect="1"/>
        </xdr:cNvPicPr>
      </xdr:nvPicPr>
      <xdr:blipFill>
        <a:blip r:embed="rId114"/>
        <a:stretch>
          <a:fillRect/>
        </a:stretch>
      </xdr:blipFill>
      <xdr:spPr>
        <a:xfrm>
          <a:off x="462280" y="1113088325"/>
          <a:ext cx="1870075" cy="1875790"/>
        </a:xfrm>
        <a:prstGeom prst="rect">
          <a:avLst/>
        </a:prstGeom>
      </xdr:spPr>
    </xdr:pic>
  </etc:cellImage>
  <etc:cellImage>
    <xdr:pic>
      <xdr:nvPicPr>
        <xdr:cNvPr id="4143" name="ID_7357B9412FF040A08D5058CF7ED9C3B8" descr="HA 113499C"/>
        <xdr:cNvPicPr>
          <a:picLocks noChangeAspect="1"/>
        </xdr:cNvPicPr>
      </xdr:nvPicPr>
      <xdr:blipFill>
        <a:blip r:embed="rId115"/>
        <a:stretch>
          <a:fillRect/>
        </a:stretch>
      </xdr:blipFill>
      <xdr:spPr>
        <a:xfrm>
          <a:off x="462280" y="1115089845"/>
          <a:ext cx="1870075" cy="1873885"/>
        </a:xfrm>
        <a:prstGeom prst="rect">
          <a:avLst/>
        </a:prstGeom>
      </xdr:spPr>
    </xdr:pic>
  </etc:cellImage>
  <etc:cellImage>
    <xdr:pic>
      <xdr:nvPicPr>
        <xdr:cNvPr id="4144" name="ID_8C0BA9BFF0F44E629A46B992D8854070" descr="HA 113519C"/>
        <xdr:cNvPicPr>
          <a:picLocks noChangeAspect="1"/>
        </xdr:cNvPicPr>
      </xdr:nvPicPr>
      <xdr:blipFill>
        <a:blip r:embed="rId116"/>
        <a:stretch>
          <a:fillRect/>
        </a:stretch>
      </xdr:blipFill>
      <xdr:spPr>
        <a:xfrm>
          <a:off x="462280" y="1117090095"/>
          <a:ext cx="1870075" cy="1873885"/>
        </a:xfrm>
        <a:prstGeom prst="rect">
          <a:avLst/>
        </a:prstGeom>
      </xdr:spPr>
    </xdr:pic>
  </etc:cellImage>
  <etc:cellImage>
    <xdr:pic>
      <xdr:nvPicPr>
        <xdr:cNvPr id="4152" name="ID_4892AB5247374044877B2297FA6D72C3" descr="【修】JNLP-6BM026=64539253594_1"/>
        <xdr:cNvPicPr>
          <a:picLocks noChangeAspect="1"/>
        </xdr:cNvPicPr>
      </xdr:nvPicPr>
      <xdr:blipFill>
        <a:blip r:embed="rId117"/>
        <a:stretch>
          <a:fillRect/>
        </a:stretch>
      </xdr:blipFill>
      <xdr:spPr>
        <a:xfrm>
          <a:off x="462280" y="1133095905"/>
          <a:ext cx="1870075" cy="1865630"/>
        </a:xfrm>
        <a:prstGeom prst="rect">
          <a:avLst/>
        </a:prstGeom>
      </xdr:spPr>
    </xdr:pic>
  </etc:cellImage>
  <etc:cellImage>
    <xdr:pic>
      <xdr:nvPicPr>
        <xdr:cNvPr id="4158" name="ID_8F731628F00D4999B54621FAC0B6B0A9"/>
        <xdr:cNvPicPr>
          <a:picLocks noChangeAspect="1" noChangeArrowheads="1"/>
        </xdr:cNvPicPr>
      </xdr:nvPicPr>
      <xdr:blipFill>
        <a:blip r:embed="rId118"/>
        <a:srcRect/>
        <a:stretch>
          <a:fillRect/>
        </a:stretch>
      </xdr:blipFill>
      <xdr:spPr>
        <a:xfrm>
          <a:off x="480060" y="1145043430"/>
          <a:ext cx="1833880" cy="1506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etc:cellImage>
  <etc:cellImage>
    <xdr:pic>
      <xdr:nvPicPr>
        <xdr:cNvPr id="4162" name="ID_1EEE967F741644FA94DF61BC513DC8BE"/>
        <xdr:cNvPicPr>
          <a:picLocks noChangeAspect="1" noChangeArrowheads="1"/>
        </xdr:cNvPicPr>
      </xdr:nvPicPr>
      <xdr:blipFill>
        <a:blip r:embed="rId119"/>
        <a:srcRect/>
        <a:stretch>
          <a:fillRect/>
        </a:stretch>
      </xdr:blipFill>
      <xdr:spPr>
        <a:xfrm>
          <a:off x="500380" y="1152091930"/>
          <a:ext cx="1793240" cy="151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etc:cellImage>
  <etc:cellImage>
    <xdr:pic>
      <xdr:nvPicPr>
        <xdr:cNvPr id="4163" name="ID_E84A174460BE4C50A525330D156F6879"/>
        <xdr:cNvPicPr>
          <a:picLocks noChangeAspect="1"/>
        </xdr:cNvPicPr>
      </xdr:nvPicPr>
      <xdr:blipFill>
        <a:blip r:embed="rId120"/>
        <a:stretch>
          <a:fillRect/>
        </a:stretch>
      </xdr:blipFill>
      <xdr:spPr>
        <a:xfrm>
          <a:off x="467995" y="1153646410"/>
          <a:ext cx="1858645" cy="1950720"/>
        </a:xfrm>
        <a:prstGeom prst="rect">
          <a:avLst/>
        </a:prstGeom>
      </xdr:spPr>
    </xdr:pic>
  </etc:cellImage>
  <etc:cellImage>
    <xdr:pic>
      <xdr:nvPicPr>
        <xdr:cNvPr id="3" name="ID_090BE862C8C54BE7A2D12B9E2D6B819F" descr="HA 111738C"/>
        <xdr:cNvPicPr>
          <a:picLocks noChangeAspect="1"/>
        </xdr:cNvPicPr>
      </xdr:nvPicPr>
      <xdr:blipFill>
        <a:blip r:embed="rId121"/>
        <a:stretch>
          <a:fillRect/>
        </a:stretch>
      </xdr:blipFill>
      <xdr:spPr>
        <a:xfrm>
          <a:off x="462915" y="1038960330"/>
          <a:ext cx="1870075" cy="1868170"/>
        </a:xfrm>
        <a:prstGeom prst="rect">
          <a:avLst/>
        </a:prstGeom>
      </xdr:spPr>
    </xdr:pic>
  </etc:cellImage>
  <etc:cellImage>
    <xdr:pic>
      <xdr:nvPicPr>
        <xdr:cNvPr id="20" name="ID_4C03F63930A44C8EB09E7FC13B73DBF4"/>
        <xdr:cNvPicPr>
          <a:picLocks noChangeAspect="1" noChangeArrowheads="1"/>
        </xdr:cNvPicPr>
      </xdr:nvPicPr>
      <xdr:blipFill>
        <a:blip r:embed="rId122"/>
        <a:srcRect/>
        <a:stretch>
          <a:fillRect/>
        </a:stretch>
      </xdr:blipFill>
      <xdr:spPr>
        <a:xfrm>
          <a:off x="479425" y="1152602470"/>
          <a:ext cx="1837055" cy="144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etc:cellImage>
  <etc:cellImage>
    <xdr:pic>
      <xdr:nvPicPr>
        <xdr:cNvPr id="743" name="ID_1B55AE3398E046B8808C3243090C3A3A" descr="HA 112310C"/>
        <xdr:cNvPicPr>
          <a:picLocks noChangeAspect="1"/>
        </xdr:cNvPicPr>
      </xdr:nvPicPr>
      <xdr:blipFill>
        <a:blip r:embed="rId123"/>
        <a:stretch>
          <a:fillRect/>
        </a:stretch>
      </xdr:blipFill>
      <xdr:spPr>
        <a:xfrm>
          <a:off x="499110" y="4748592230"/>
          <a:ext cx="1974850" cy="1972310"/>
        </a:xfrm>
        <a:prstGeom prst="rect">
          <a:avLst/>
        </a:prstGeom>
      </xdr:spPr>
    </xdr:pic>
  </etc:cellImage>
  <etc:cellImage>
    <xdr:pic>
      <xdr:nvPicPr>
        <xdr:cNvPr id="748" name="ID_369CEFE3625143A0B13B531B6DD73236" descr="HA 112306C"/>
        <xdr:cNvPicPr>
          <a:picLocks noChangeAspect="1"/>
        </xdr:cNvPicPr>
      </xdr:nvPicPr>
      <xdr:blipFill>
        <a:blip r:embed="rId124"/>
        <a:stretch>
          <a:fillRect/>
        </a:stretch>
      </xdr:blipFill>
      <xdr:spPr>
        <a:xfrm>
          <a:off x="499110" y="4746583725"/>
          <a:ext cx="1974850" cy="1971675"/>
        </a:xfrm>
        <a:prstGeom prst="rect">
          <a:avLst/>
        </a:prstGeom>
      </xdr:spPr>
    </xdr:pic>
  </etc:cellImage>
  <etc:cellImage>
    <xdr:pic>
      <xdr:nvPicPr>
        <xdr:cNvPr id="749" name="ID_C46FC01DA00D4557BF6786CB6A05F6F4" descr="HA 112305C"/>
        <xdr:cNvPicPr>
          <a:picLocks noChangeAspect="1"/>
        </xdr:cNvPicPr>
      </xdr:nvPicPr>
      <xdr:blipFill>
        <a:blip r:embed="rId125"/>
        <a:stretch>
          <a:fillRect/>
        </a:stretch>
      </xdr:blipFill>
      <xdr:spPr>
        <a:xfrm>
          <a:off x="499110" y="4744573315"/>
          <a:ext cx="1974850" cy="1971040"/>
        </a:xfrm>
        <a:prstGeom prst="rect">
          <a:avLst/>
        </a:prstGeom>
      </xdr:spPr>
    </xdr:pic>
  </etc:cellImage>
  <etc:cellImage>
    <xdr:pic>
      <xdr:nvPicPr>
        <xdr:cNvPr id="750" name="ID_C78398EE9D3D4DE1B24A0793F31C246B" descr="HA 112289C"/>
        <xdr:cNvPicPr>
          <a:picLocks noChangeAspect="1"/>
        </xdr:cNvPicPr>
      </xdr:nvPicPr>
      <xdr:blipFill>
        <a:blip r:embed="rId126"/>
        <a:stretch>
          <a:fillRect/>
        </a:stretch>
      </xdr:blipFill>
      <xdr:spPr>
        <a:xfrm rot="5400000">
          <a:off x="497840" y="4742561000"/>
          <a:ext cx="1972945" cy="1971675"/>
        </a:xfrm>
        <a:prstGeom prst="rect">
          <a:avLst/>
        </a:prstGeom>
      </xdr:spPr>
    </xdr:pic>
  </etc:cellImage>
  <etc:cellImage>
    <xdr:pic>
      <xdr:nvPicPr>
        <xdr:cNvPr id="751" name="ID_95E7C8773C8E46C4901F6C1AFC106C39" descr="HA 112262C"/>
        <xdr:cNvPicPr>
          <a:picLocks noChangeAspect="1"/>
        </xdr:cNvPicPr>
      </xdr:nvPicPr>
      <xdr:blipFill>
        <a:blip r:embed="rId127"/>
        <a:stretch>
          <a:fillRect/>
        </a:stretch>
      </xdr:blipFill>
      <xdr:spPr>
        <a:xfrm>
          <a:off x="499110" y="4740553765"/>
          <a:ext cx="1974215" cy="1972945"/>
        </a:xfrm>
        <a:prstGeom prst="rect">
          <a:avLst/>
        </a:prstGeom>
      </xdr:spPr>
    </xdr:pic>
  </etc:cellImage>
  <etc:cellImage>
    <xdr:pic>
      <xdr:nvPicPr>
        <xdr:cNvPr id="752" name="ID_3250D1A82B7E4779A1A34C9AB89AB3F8" descr="HA 111732C"/>
        <xdr:cNvPicPr>
          <a:picLocks noChangeAspect="1"/>
        </xdr:cNvPicPr>
      </xdr:nvPicPr>
      <xdr:blipFill>
        <a:blip r:embed="rId128"/>
        <a:stretch>
          <a:fillRect/>
        </a:stretch>
      </xdr:blipFill>
      <xdr:spPr>
        <a:xfrm>
          <a:off x="500380" y="4738533830"/>
          <a:ext cx="1971675" cy="1972945"/>
        </a:xfrm>
        <a:prstGeom prst="rect">
          <a:avLst/>
        </a:prstGeom>
      </xdr:spPr>
    </xdr:pic>
  </etc:cellImage>
  <etc:cellImage>
    <xdr:pic>
      <xdr:nvPicPr>
        <xdr:cNvPr id="754" name="ID_09FD34081C8B43A796680E53E51395A5" descr="ACH12326=2518300815=HA 112326C"/>
        <xdr:cNvPicPr>
          <a:picLocks noChangeAspect="1"/>
        </xdr:cNvPicPr>
      </xdr:nvPicPr>
      <xdr:blipFill>
        <a:blip r:embed="rId129"/>
        <a:stretch>
          <a:fillRect/>
        </a:stretch>
      </xdr:blipFill>
      <xdr:spPr>
        <a:xfrm>
          <a:off x="499745" y="4750603910"/>
          <a:ext cx="1974215" cy="1969770"/>
        </a:xfrm>
        <a:prstGeom prst="rect">
          <a:avLst/>
        </a:prstGeom>
      </xdr:spPr>
    </xdr:pic>
  </etc:cellImage>
  <etc:cellImage>
    <xdr:pic>
      <xdr:nvPicPr>
        <xdr:cNvPr id="759" name="ID_62C8EC466A7F47438D04FDB66B43524E"/>
        <xdr:cNvPicPr>
          <a:picLocks noChangeAspect="1"/>
        </xdr:cNvPicPr>
      </xdr:nvPicPr>
      <xdr:blipFill>
        <a:blip r:embed="rId130"/>
        <a:stretch>
          <a:fillRect/>
        </a:stretch>
      </xdr:blipFill>
      <xdr:spPr>
        <a:xfrm>
          <a:off x="509905" y="4760623575"/>
          <a:ext cx="1952625" cy="1951355"/>
        </a:xfrm>
        <a:prstGeom prst="rect">
          <a:avLst/>
        </a:prstGeom>
      </xdr:spPr>
    </xdr:pic>
  </etc:cellImage>
  <etc:cellImage>
    <xdr:pic>
      <xdr:nvPicPr>
        <xdr:cNvPr id="793" name="ID_B24234E25C34486E8D4160A5359869A6"/>
        <xdr:cNvPicPr>
          <a:picLocks noChangeAspect="1"/>
        </xdr:cNvPicPr>
      </xdr:nvPicPr>
      <xdr:blipFill>
        <a:blip r:embed="rId131"/>
        <a:stretch>
          <a:fillRect/>
        </a:stretch>
      </xdr:blipFill>
      <xdr:spPr>
        <a:xfrm rot="5400000">
          <a:off x="509905" y="4754615205"/>
          <a:ext cx="1952625" cy="1951990"/>
        </a:xfrm>
        <a:prstGeom prst="rect">
          <a:avLst/>
        </a:prstGeom>
      </xdr:spPr>
    </xdr:pic>
  </etc:cellImage>
  <etc:cellImage>
    <xdr:pic>
      <xdr:nvPicPr>
        <xdr:cNvPr id="795" name="ID_0840A0A051BB4D86BCB3C2CFF3F0BCCE"/>
        <xdr:cNvPicPr>
          <a:picLocks noChangeAspect="1"/>
        </xdr:cNvPicPr>
      </xdr:nvPicPr>
      <xdr:blipFill>
        <a:blip r:embed="rId132"/>
        <a:stretch>
          <a:fillRect/>
        </a:stretch>
      </xdr:blipFill>
      <xdr:spPr>
        <a:xfrm rot="5400000">
          <a:off x="509905" y="4756615455"/>
          <a:ext cx="1952625" cy="1951990"/>
        </a:xfrm>
        <a:prstGeom prst="rect">
          <a:avLst/>
        </a:prstGeom>
      </xdr:spPr>
    </xdr:pic>
  </etc:cellImage>
  <etc:cellImage>
    <xdr:pic>
      <xdr:nvPicPr>
        <xdr:cNvPr id="797" name="ID_5C687644BD7E4B1290C0BD6159F7C249"/>
        <xdr:cNvPicPr>
          <a:picLocks noChangeAspect="1"/>
        </xdr:cNvPicPr>
      </xdr:nvPicPr>
      <xdr:blipFill>
        <a:blip r:embed="rId133"/>
        <a:stretch>
          <a:fillRect/>
        </a:stretch>
      </xdr:blipFill>
      <xdr:spPr>
        <a:xfrm rot="5400000">
          <a:off x="509905" y="4758615705"/>
          <a:ext cx="1952625" cy="1951990"/>
        </a:xfrm>
        <a:prstGeom prst="rect">
          <a:avLst/>
        </a:prstGeom>
      </xdr:spPr>
    </xdr:pic>
  </etc:cellImage>
  <etc:cellImage>
    <xdr:pic>
      <xdr:nvPicPr>
        <xdr:cNvPr id="798" name="ID_9828641DEF7948F68B77A58E9BC1D87B"/>
        <xdr:cNvPicPr>
          <a:picLocks noChangeAspect="1"/>
        </xdr:cNvPicPr>
      </xdr:nvPicPr>
      <xdr:blipFill>
        <a:blip r:embed="rId134"/>
        <a:stretch>
          <a:fillRect/>
        </a:stretch>
      </xdr:blipFill>
      <xdr:spPr>
        <a:xfrm>
          <a:off x="510540" y="4762633985"/>
          <a:ext cx="1952625" cy="1951355"/>
        </a:xfrm>
        <a:prstGeom prst="rect">
          <a:avLst/>
        </a:prstGeom>
      </xdr:spPr>
    </xdr:pic>
  </etc:cellImage>
  <etc:cellImage>
    <xdr:pic>
      <xdr:nvPicPr>
        <xdr:cNvPr id="800" name="ID_8200186FE566479E8E97ED7D50BB4301" descr="HA 113578C"/>
        <xdr:cNvPicPr>
          <a:picLocks noChangeAspect="1"/>
        </xdr:cNvPicPr>
      </xdr:nvPicPr>
      <xdr:blipFill>
        <a:blip r:embed="rId135"/>
        <a:stretch>
          <a:fillRect/>
        </a:stretch>
      </xdr:blipFill>
      <xdr:spPr>
        <a:xfrm>
          <a:off x="499745" y="4764634870"/>
          <a:ext cx="1974215" cy="1968500"/>
        </a:xfrm>
        <a:prstGeom prst="rect">
          <a:avLst/>
        </a:prstGeom>
      </xdr:spPr>
    </xdr:pic>
  </etc:cellImage>
  <etc:cellImage>
    <xdr:pic>
      <xdr:nvPicPr>
        <xdr:cNvPr id="808" name="ID_D11E45C48EA74B23A3BC5E5F6910BDFA" descr="HA 113580C"/>
        <xdr:cNvPicPr>
          <a:picLocks noChangeAspect="1"/>
        </xdr:cNvPicPr>
      </xdr:nvPicPr>
      <xdr:blipFill>
        <a:blip r:embed="rId136"/>
        <a:stretch>
          <a:fillRect/>
        </a:stretch>
      </xdr:blipFill>
      <xdr:spPr>
        <a:xfrm>
          <a:off x="501015" y="4766642740"/>
          <a:ext cx="1971040" cy="1972945"/>
        </a:xfrm>
        <a:prstGeom prst="rect">
          <a:avLst/>
        </a:prstGeom>
      </xdr:spPr>
    </xdr:pic>
  </etc:cellImage>
  <etc:cellImage>
    <xdr:pic>
      <xdr:nvPicPr>
        <xdr:cNvPr id="813" name="ID_A7622C035C114DEE8518FB05CD755896"/>
        <xdr:cNvPicPr>
          <a:picLocks noChangeAspect="1"/>
        </xdr:cNvPicPr>
      </xdr:nvPicPr>
      <xdr:blipFill>
        <a:blip r:embed="rId137"/>
        <a:stretch>
          <a:fillRect/>
        </a:stretch>
      </xdr:blipFill>
      <xdr:spPr>
        <a:xfrm>
          <a:off x="509905" y="4780720690"/>
          <a:ext cx="1952625" cy="1951355"/>
        </a:xfrm>
        <a:prstGeom prst="rect">
          <a:avLst/>
        </a:prstGeom>
      </xdr:spPr>
    </xdr:pic>
  </etc:cellImage>
  <etc:cellImage>
    <xdr:pic>
      <xdr:nvPicPr>
        <xdr:cNvPr id="822" name="ID_81F36B3C178A4CAD8A370F269CA5DD5C"/>
        <xdr:cNvPicPr>
          <a:picLocks noChangeAspect="1"/>
        </xdr:cNvPicPr>
      </xdr:nvPicPr>
      <xdr:blipFill>
        <a:blip r:embed="rId138"/>
        <a:stretch>
          <a:fillRect/>
        </a:stretch>
      </xdr:blipFill>
      <xdr:spPr>
        <a:xfrm rot="5400000">
          <a:off x="509905" y="4770681340"/>
          <a:ext cx="1952625" cy="1951990"/>
        </a:xfrm>
        <a:prstGeom prst="rect">
          <a:avLst/>
        </a:prstGeom>
      </xdr:spPr>
    </xdr:pic>
  </etc:cellImage>
  <etc:cellImage>
    <xdr:pic>
      <xdr:nvPicPr>
        <xdr:cNvPr id="823" name="ID_29B3F773BB844079AE2540EBB0CD7096"/>
        <xdr:cNvPicPr>
          <a:picLocks noChangeAspect="1"/>
        </xdr:cNvPicPr>
      </xdr:nvPicPr>
      <xdr:blipFill>
        <a:blip r:embed="rId139"/>
        <a:stretch>
          <a:fillRect/>
        </a:stretch>
      </xdr:blipFill>
      <xdr:spPr>
        <a:xfrm rot="5400000">
          <a:off x="509905" y="4772691750"/>
          <a:ext cx="1952625" cy="1951990"/>
        </a:xfrm>
        <a:prstGeom prst="rect">
          <a:avLst/>
        </a:prstGeom>
      </xdr:spPr>
    </xdr:pic>
  </etc:cellImage>
  <etc:cellImage>
    <xdr:pic>
      <xdr:nvPicPr>
        <xdr:cNvPr id="824" name="ID_A8CB630EF05948DDAE8509CA72C0E4F6"/>
        <xdr:cNvPicPr>
          <a:picLocks noChangeAspect="1"/>
        </xdr:cNvPicPr>
      </xdr:nvPicPr>
      <xdr:blipFill>
        <a:blip r:embed="rId140"/>
        <a:stretch>
          <a:fillRect/>
        </a:stretch>
      </xdr:blipFill>
      <xdr:spPr>
        <a:xfrm rot="5400000">
          <a:off x="509905" y="4774693905"/>
          <a:ext cx="1952625" cy="1951990"/>
        </a:xfrm>
        <a:prstGeom prst="rect">
          <a:avLst/>
        </a:prstGeom>
      </xdr:spPr>
    </xdr:pic>
  </etc:cellImage>
  <etc:cellImage>
    <xdr:pic>
      <xdr:nvPicPr>
        <xdr:cNvPr id="830" name="ID_F18031C333924A07A6E2744315F34CB5"/>
        <xdr:cNvPicPr>
          <a:picLocks noChangeAspect="1"/>
        </xdr:cNvPicPr>
      </xdr:nvPicPr>
      <xdr:blipFill>
        <a:blip r:embed="rId141"/>
        <a:stretch>
          <a:fillRect/>
        </a:stretch>
      </xdr:blipFill>
      <xdr:spPr>
        <a:xfrm rot="5400000">
          <a:off x="509905" y="4778711550"/>
          <a:ext cx="1952625" cy="1951990"/>
        </a:xfrm>
        <a:prstGeom prst="rect">
          <a:avLst/>
        </a:prstGeom>
      </xdr:spPr>
    </xdr:pic>
  </etc:cellImage>
  <etc:cellImage>
    <xdr:pic>
      <xdr:nvPicPr>
        <xdr:cNvPr id="832" name="ID_0AC4281342574A82AC98A36F74531169"/>
        <xdr:cNvPicPr>
          <a:picLocks noChangeAspect="1"/>
        </xdr:cNvPicPr>
      </xdr:nvPicPr>
      <xdr:blipFill>
        <a:blip r:embed="rId142"/>
        <a:stretch>
          <a:fillRect/>
        </a:stretch>
      </xdr:blipFill>
      <xdr:spPr>
        <a:xfrm rot="5400000">
          <a:off x="509905" y="4782730465"/>
          <a:ext cx="1952625" cy="1951990"/>
        </a:xfrm>
        <a:prstGeom prst="rect">
          <a:avLst/>
        </a:prstGeom>
      </xdr:spPr>
    </xdr:pic>
  </etc:cellImage>
  <etc:cellImage>
    <xdr:pic>
      <xdr:nvPicPr>
        <xdr:cNvPr id="834" name="ID_9B2762E0E8934E8CA632981BC07DFFB5" descr="JNLP-BZ018=ALKT-2347=2218300516_1"/>
        <xdr:cNvPicPr>
          <a:picLocks noChangeAspect="1"/>
        </xdr:cNvPicPr>
      </xdr:nvPicPr>
      <xdr:blipFill>
        <a:blip r:embed="rId143"/>
        <a:stretch>
          <a:fillRect/>
        </a:stretch>
      </xdr:blipFill>
      <xdr:spPr>
        <a:xfrm>
          <a:off x="499745" y="4796826830"/>
          <a:ext cx="1973580" cy="1972945"/>
        </a:xfrm>
        <a:prstGeom prst="rect">
          <a:avLst/>
        </a:prstGeom>
      </xdr:spPr>
    </xdr:pic>
  </etc:cellImage>
  <etc:cellImage>
    <xdr:pic>
      <xdr:nvPicPr>
        <xdr:cNvPr id="835" name="ID_18712C65ECAA42A6B8612E280A9DDAD4" descr="ALKT-2346=2218300016_3"/>
        <xdr:cNvPicPr>
          <a:picLocks noChangeAspect="1"/>
        </xdr:cNvPicPr>
      </xdr:nvPicPr>
      <xdr:blipFill>
        <a:blip r:embed="rId144"/>
        <a:stretch>
          <a:fillRect/>
        </a:stretch>
      </xdr:blipFill>
      <xdr:spPr>
        <a:xfrm>
          <a:off x="499110" y="4794817055"/>
          <a:ext cx="1974850" cy="1972310"/>
        </a:xfrm>
        <a:prstGeom prst="rect">
          <a:avLst/>
        </a:prstGeom>
      </xdr:spPr>
    </xdr:pic>
  </etc:cellImage>
  <etc:cellImage>
    <xdr:pic>
      <xdr:nvPicPr>
        <xdr:cNvPr id="838" name="ID_4FE1A7F0D04F4BC889BFA55B1AFAEC50" descr="【原】JNHP-BZ011=ALKT-2340_4"/>
        <xdr:cNvPicPr>
          <a:picLocks noChangeAspect="1"/>
        </xdr:cNvPicPr>
      </xdr:nvPicPr>
      <xdr:blipFill>
        <a:blip r:embed="rId145"/>
        <a:stretch>
          <a:fillRect/>
        </a:stretch>
      </xdr:blipFill>
      <xdr:spPr>
        <a:xfrm>
          <a:off x="502285" y="4790778455"/>
          <a:ext cx="1967865" cy="1972945"/>
        </a:xfrm>
        <a:prstGeom prst="rect">
          <a:avLst/>
        </a:prstGeom>
      </xdr:spPr>
    </xdr:pic>
  </etc:cellImage>
  <etc:cellImage>
    <xdr:pic>
      <xdr:nvPicPr>
        <xdr:cNvPr id="839" name="ID_643A0937508F47E59C8A36A129140E7C" descr="2058306201_1"/>
        <xdr:cNvPicPr>
          <a:picLocks noChangeAspect="1"/>
        </xdr:cNvPicPr>
      </xdr:nvPicPr>
      <xdr:blipFill>
        <a:blip r:embed="rId146"/>
        <a:stretch>
          <a:fillRect/>
        </a:stretch>
      </xdr:blipFill>
      <xdr:spPr>
        <a:xfrm>
          <a:off x="500380" y="4788759790"/>
          <a:ext cx="1972310" cy="1972945"/>
        </a:xfrm>
        <a:prstGeom prst="rect">
          <a:avLst/>
        </a:prstGeom>
      </xdr:spPr>
    </xdr:pic>
  </etc:cellImage>
  <etc:cellImage>
    <xdr:pic>
      <xdr:nvPicPr>
        <xdr:cNvPr id="840" name="ID_3DE8555E5A214296910D0C254D50C2E9" descr="HA 114354C"/>
        <xdr:cNvPicPr>
          <a:picLocks noChangeAspect="1"/>
        </xdr:cNvPicPr>
      </xdr:nvPicPr>
      <xdr:blipFill>
        <a:blip r:embed="rId147"/>
        <a:stretch>
          <a:fillRect/>
        </a:stretch>
      </xdr:blipFill>
      <xdr:spPr>
        <a:xfrm>
          <a:off x="502285" y="4786749380"/>
          <a:ext cx="1968500" cy="1972945"/>
        </a:xfrm>
        <a:prstGeom prst="rect">
          <a:avLst/>
        </a:prstGeom>
      </xdr:spPr>
    </xdr:pic>
  </etc:cellImage>
  <etc:cellImage>
    <xdr:pic>
      <xdr:nvPicPr>
        <xdr:cNvPr id="847" name="ID_967A25971A71400495FA9D02C71343F1"/>
        <xdr:cNvPicPr>
          <a:picLocks noChangeAspect="1"/>
        </xdr:cNvPicPr>
      </xdr:nvPicPr>
      <xdr:blipFill>
        <a:blip r:embed="rId148"/>
        <a:stretch>
          <a:fillRect/>
        </a:stretch>
      </xdr:blipFill>
      <xdr:spPr>
        <a:xfrm rot="5400000">
          <a:off x="509905" y="4784740875"/>
          <a:ext cx="1952625" cy="1951990"/>
        </a:xfrm>
        <a:prstGeom prst="rect">
          <a:avLst/>
        </a:prstGeom>
      </xdr:spPr>
    </xdr:pic>
  </etc:cellImage>
  <etc:cellImage>
    <xdr:pic>
      <xdr:nvPicPr>
        <xdr:cNvPr id="850" name="ID_2E163F0B5FF94975A12A74B69388E47B" descr="【原】JH-42_2=A2218301016"/>
        <xdr:cNvPicPr>
          <a:picLocks noChangeAspect="1"/>
        </xdr:cNvPicPr>
      </xdr:nvPicPr>
      <xdr:blipFill>
        <a:blip r:embed="rId149"/>
        <a:stretch>
          <a:fillRect/>
        </a:stretch>
      </xdr:blipFill>
      <xdr:spPr>
        <a:xfrm>
          <a:off x="502920" y="4798837240"/>
          <a:ext cx="1967865" cy="1972945"/>
        </a:xfrm>
        <a:prstGeom prst="rect">
          <a:avLst/>
        </a:prstGeom>
      </xdr:spPr>
    </xdr:pic>
  </etc:cellImage>
  <etc:cellImage>
    <xdr:pic>
      <xdr:nvPicPr>
        <xdr:cNvPr id="852" name="ID_765B0F7B780A44FB858A0251F926C14D" descr="【原】JNLP-BMW015=JH-35=A2218306216_1"/>
        <xdr:cNvPicPr>
          <a:picLocks noChangeAspect="1"/>
        </xdr:cNvPicPr>
      </xdr:nvPicPr>
      <xdr:blipFill>
        <a:blip r:embed="rId150"/>
        <a:stretch>
          <a:fillRect/>
        </a:stretch>
      </xdr:blipFill>
      <xdr:spPr>
        <a:xfrm>
          <a:off x="499745" y="4887904880"/>
          <a:ext cx="1973580" cy="1972945"/>
        </a:xfrm>
        <a:prstGeom prst="rect">
          <a:avLst/>
        </a:prstGeom>
      </xdr:spPr>
    </xdr:pic>
  </etc:cellImage>
  <etc:cellImage>
    <xdr:pic>
      <xdr:nvPicPr>
        <xdr:cNvPr id="853" name="ID_27B1C786C5CF4E098484E1ECB5074F0E" descr="【原】JNHL-BZ039=A1678308602_2"/>
        <xdr:cNvPicPr>
          <a:picLocks noChangeAspect="1"/>
        </xdr:cNvPicPr>
      </xdr:nvPicPr>
      <xdr:blipFill>
        <a:blip r:embed="rId151"/>
        <a:stretch>
          <a:fillRect/>
        </a:stretch>
      </xdr:blipFill>
      <xdr:spPr>
        <a:xfrm>
          <a:off x="499745" y="4885884945"/>
          <a:ext cx="1973580" cy="1973580"/>
        </a:xfrm>
        <a:prstGeom prst="rect">
          <a:avLst/>
        </a:prstGeom>
      </xdr:spPr>
    </xdr:pic>
  </etc:cellImage>
  <etc:cellImage>
    <xdr:pic>
      <xdr:nvPicPr>
        <xdr:cNvPr id="854" name="ID_1D10CDAF3FFC4753BF0C21BCCB4B16DB" descr="【原】A1678306900_2"/>
        <xdr:cNvPicPr>
          <a:picLocks noChangeAspect="1"/>
        </xdr:cNvPicPr>
      </xdr:nvPicPr>
      <xdr:blipFill>
        <a:blip r:embed="rId152"/>
        <a:stretch>
          <a:fillRect/>
        </a:stretch>
      </xdr:blipFill>
      <xdr:spPr>
        <a:xfrm>
          <a:off x="501015" y="4883866915"/>
          <a:ext cx="1971040" cy="1972945"/>
        </a:xfrm>
        <a:prstGeom prst="rect">
          <a:avLst/>
        </a:prstGeom>
      </xdr:spPr>
    </xdr:pic>
  </etc:cellImage>
  <etc:cellImage>
    <xdr:pic>
      <xdr:nvPicPr>
        <xdr:cNvPr id="855" name="ID_C6C0E8DA352B4FA385A0FFE7276280B5" descr="【原】A1678308003=A1678307602_1"/>
        <xdr:cNvPicPr>
          <a:picLocks noChangeAspect="1"/>
        </xdr:cNvPicPr>
      </xdr:nvPicPr>
      <xdr:blipFill>
        <a:blip r:embed="rId153"/>
        <a:stretch>
          <a:fillRect/>
        </a:stretch>
      </xdr:blipFill>
      <xdr:spPr>
        <a:xfrm>
          <a:off x="501650" y="4881846980"/>
          <a:ext cx="1969770" cy="1972945"/>
        </a:xfrm>
        <a:prstGeom prst="rect">
          <a:avLst/>
        </a:prstGeom>
      </xdr:spPr>
    </xdr:pic>
  </etc:cellImage>
  <etc:cellImage>
    <xdr:pic>
      <xdr:nvPicPr>
        <xdr:cNvPr id="856" name="ID_8D92F50DABA4454C88F44C8CA8A3EE0D" descr="【原】A1678307703_1"/>
        <xdr:cNvPicPr>
          <a:picLocks noChangeAspect="1"/>
        </xdr:cNvPicPr>
      </xdr:nvPicPr>
      <xdr:blipFill>
        <a:blip r:embed="rId154"/>
        <a:stretch>
          <a:fillRect/>
        </a:stretch>
      </xdr:blipFill>
      <xdr:spPr>
        <a:xfrm>
          <a:off x="501015" y="4879828315"/>
          <a:ext cx="1970405" cy="1972945"/>
        </a:xfrm>
        <a:prstGeom prst="rect">
          <a:avLst/>
        </a:prstGeom>
      </xdr:spPr>
    </xdr:pic>
  </etc:cellImage>
  <etc:cellImage>
    <xdr:pic>
      <xdr:nvPicPr>
        <xdr:cNvPr id="857" name="ID_35F70A1DF8E04A18B77D5853BB547D86" descr="【原】JNLP-BMW016=JH-22=A2048309815_3"/>
        <xdr:cNvPicPr>
          <a:picLocks noChangeAspect="1"/>
        </xdr:cNvPicPr>
      </xdr:nvPicPr>
      <xdr:blipFill>
        <a:blip r:embed="rId155"/>
        <a:stretch>
          <a:fillRect/>
        </a:stretch>
      </xdr:blipFill>
      <xdr:spPr>
        <a:xfrm>
          <a:off x="499745" y="4877808380"/>
          <a:ext cx="1973580" cy="1972945"/>
        </a:xfrm>
        <a:prstGeom prst="rect">
          <a:avLst/>
        </a:prstGeom>
      </xdr:spPr>
    </xdr:pic>
  </etc:cellImage>
  <etc:cellImage>
    <xdr:pic>
      <xdr:nvPicPr>
        <xdr:cNvPr id="858" name="ID_FC65725108784DF0B8F5B52C90A65F93" descr="JNHP-BZ015=2138301202_4"/>
        <xdr:cNvPicPr>
          <a:picLocks noChangeAspect="1"/>
        </xdr:cNvPicPr>
      </xdr:nvPicPr>
      <xdr:blipFill>
        <a:blip r:embed="rId156"/>
        <a:stretch>
          <a:fillRect/>
        </a:stretch>
      </xdr:blipFill>
      <xdr:spPr>
        <a:xfrm>
          <a:off x="500380" y="4875789715"/>
          <a:ext cx="1971675" cy="1972945"/>
        </a:xfrm>
        <a:prstGeom prst="rect">
          <a:avLst/>
        </a:prstGeom>
      </xdr:spPr>
    </xdr:pic>
  </etc:cellImage>
  <etc:cellImage>
    <xdr:pic>
      <xdr:nvPicPr>
        <xdr:cNvPr id="860" name="ID_F979E2F93B704B08B65DEE170B042DC3" descr="【大】HA 114473C_4"/>
        <xdr:cNvPicPr>
          <a:picLocks noChangeAspect="1"/>
        </xdr:cNvPicPr>
      </xdr:nvPicPr>
      <xdr:blipFill>
        <a:blip r:embed="rId157"/>
        <a:stretch>
          <a:fillRect/>
        </a:stretch>
      </xdr:blipFill>
      <xdr:spPr>
        <a:xfrm>
          <a:off x="500380" y="4871749845"/>
          <a:ext cx="1971675" cy="1973580"/>
        </a:xfrm>
        <a:prstGeom prst="rect">
          <a:avLst/>
        </a:prstGeom>
      </xdr:spPr>
    </xdr:pic>
  </etc:cellImage>
  <etc:cellImage>
    <xdr:pic>
      <xdr:nvPicPr>
        <xdr:cNvPr id="861" name="ID_F19533E57AC74BA787ADF2ED7A45F144" descr="【实】64533400412_4"/>
        <xdr:cNvPicPr>
          <a:picLocks noChangeAspect="1"/>
        </xdr:cNvPicPr>
      </xdr:nvPicPr>
      <xdr:blipFill>
        <a:blip r:embed="rId158"/>
        <a:stretch>
          <a:fillRect/>
        </a:stretch>
      </xdr:blipFill>
      <xdr:spPr>
        <a:xfrm>
          <a:off x="500380" y="4869731815"/>
          <a:ext cx="1971675" cy="1972945"/>
        </a:xfrm>
        <a:prstGeom prst="rect">
          <a:avLst/>
        </a:prstGeom>
      </xdr:spPr>
    </xdr:pic>
  </etc:cellImage>
  <etc:cellImage>
    <xdr:pic>
      <xdr:nvPicPr>
        <xdr:cNvPr id="862" name="ID_9A5247C0863C4074AE3009A5701FE31B" descr="【实】6398300015_3"/>
        <xdr:cNvPicPr>
          <a:picLocks noChangeAspect="1"/>
        </xdr:cNvPicPr>
      </xdr:nvPicPr>
      <xdr:blipFill>
        <a:blip r:embed="rId159"/>
        <a:stretch>
          <a:fillRect/>
        </a:stretch>
      </xdr:blipFill>
      <xdr:spPr>
        <a:xfrm>
          <a:off x="500380" y="4867711880"/>
          <a:ext cx="1971675" cy="1972945"/>
        </a:xfrm>
        <a:prstGeom prst="rect">
          <a:avLst/>
        </a:prstGeom>
      </xdr:spPr>
    </xdr:pic>
  </etc:cellImage>
  <etc:cellImage>
    <xdr:pic>
      <xdr:nvPicPr>
        <xdr:cNvPr id="864" name="ID_C3FCF8C277FE4256900A0E164F2BFDDC" descr="JNLP-BZ011=2538308200_1"/>
        <xdr:cNvPicPr>
          <a:picLocks noChangeAspect="1"/>
        </xdr:cNvPicPr>
      </xdr:nvPicPr>
      <xdr:blipFill>
        <a:blip r:embed="rId160"/>
        <a:stretch>
          <a:fillRect/>
        </a:stretch>
      </xdr:blipFill>
      <xdr:spPr>
        <a:xfrm>
          <a:off x="502285" y="4863673280"/>
          <a:ext cx="1968500" cy="1972945"/>
        </a:xfrm>
        <a:prstGeom prst="rect">
          <a:avLst/>
        </a:prstGeom>
      </xdr:spPr>
    </xdr:pic>
  </etc:cellImage>
  <etc:cellImage>
    <xdr:pic>
      <xdr:nvPicPr>
        <xdr:cNvPr id="865" name="ID_68FFB651277C42F4BC0545656B22F131" descr="2058306201_1"/>
        <xdr:cNvPicPr>
          <a:picLocks noChangeAspect="1"/>
        </xdr:cNvPicPr>
      </xdr:nvPicPr>
      <xdr:blipFill>
        <a:blip r:embed="rId146"/>
        <a:stretch>
          <a:fillRect/>
        </a:stretch>
      </xdr:blipFill>
      <xdr:spPr>
        <a:xfrm>
          <a:off x="502285" y="4861654615"/>
          <a:ext cx="1968500" cy="1972945"/>
        </a:xfrm>
        <a:prstGeom prst="rect">
          <a:avLst/>
        </a:prstGeom>
      </xdr:spPr>
    </xdr:pic>
  </etc:cellImage>
  <etc:cellImage>
    <xdr:pic>
      <xdr:nvPicPr>
        <xdr:cNvPr id="867" name="ID_DBD5106A823F47088BC53AE9EC116893" descr="JNLP-BZ015=2468301300_4"/>
        <xdr:cNvPicPr>
          <a:picLocks noChangeAspect="1"/>
        </xdr:cNvPicPr>
      </xdr:nvPicPr>
      <xdr:blipFill>
        <a:blip r:embed="rId161"/>
        <a:stretch>
          <a:fillRect/>
        </a:stretch>
      </xdr:blipFill>
      <xdr:spPr>
        <a:xfrm>
          <a:off x="502285" y="4859634680"/>
          <a:ext cx="1968500" cy="1972945"/>
        </a:xfrm>
        <a:prstGeom prst="rect">
          <a:avLst/>
        </a:prstGeom>
      </xdr:spPr>
    </xdr:pic>
  </etc:cellImage>
  <etc:cellImage>
    <xdr:pic>
      <xdr:nvPicPr>
        <xdr:cNvPr id="868" name="ID_0E89591181454C47BAEAF9630B45952A" descr="【原】JNHP-BZ032_4"/>
        <xdr:cNvPicPr>
          <a:picLocks noChangeAspect="1"/>
        </xdr:cNvPicPr>
      </xdr:nvPicPr>
      <xdr:blipFill>
        <a:blip r:embed="rId162"/>
        <a:stretch>
          <a:fillRect/>
        </a:stretch>
      </xdr:blipFill>
      <xdr:spPr>
        <a:xfrm>
          <a:off x="501015" y="4857614745"/>
          <a:ext cx="1970405" cy="1973580"/>
        </a:xfrm>
        <a:prstGeom prst="rect">
          <a:avLst/>
        </a:prstGeom>
      </xdr:spPr>
    </xdr:pic>
  </etc:cellImage>
  <etc:cellImage>
    <xdr:pic>
      <xdr:nvPicPr>
        <xdr:cNvPr id="869" name="ID_2C269D83077F48348D7B8D43123CE4FF" descr="【原】JNHP-BZ035=A2138302001_3"/>
        <xdr:cNvPicPr>
          <a:picLocks noChangeAspect="1"/>
        </xdr:cNvPicPr>
      </xdr:nvPicPr>
      <xdr:blipFill>
        <a:blip r:embed="rId163"/>
        <a:stretch>
          <a:fillRect/>
        </a:stretch>
      </xdr:blipFill>
      <xdr:spPr>
        <a:xfrm>
          <a:off x="501650" y="4855596715"/>
          <a:ext cx="1969770" cy="1972945"/>
        </a:xfrm>
        <a:prstGeom prst="rect">
          <a:avLst/>
        </a:prstGeom>
      </xdr:spPr>
    </xdr:pic>
  </etc:cellImage>
  <etc:cellImage>
    <xdr:pic>
      <xdr:nvPicPr>
        <xdr:cNvPr id="870" name="ID_B5AFEB0AE5864C78B823DEF47FA4C748" descr="【原】JNHP3-BZ031_3"/>
        <xdr:cNvPicPr>
          <a:picLocks noChangeAspect="1"/>
        </xdr:cNvPicPr>
      </xdr:nvPicPr>
      <xdr:blipFill>
        <a:blip r:embed="rId164"/>
        <a:stretch>
          <a:fillRect/>
        </a:stretch>
      </xdr:blipFill>
      <xdr:spPr>
        <a:xfrm>
          <a:off x="501650" y="4853576780"/>
          <a:ext cx="1969770" cy="1972945"/>
        </a:xfrm>
        <a:prstGeom prst="rect">
          <a:avLst/>
        </a:prstGeom>
      </xdr:spPr>
    </xdr:pic>
  </etc:cellImage>
  <etc:cellImage>
    <xdr:pic>
      <xdr:nvPicPr>
        <xdr:cNvPr id="871" name="ID_E264D7493BCE4D77944B64C0298DC4FC"/>
        <xdr:cNvPicPr>
          <a:picLocks noChangeAspect="1"/>
        </xdr:cNvPicPr>
      </xdr:nvPicPr>
      <xdr:blipFill>
        <a:blip r:embed="rId165"/>
        <a:stretch>
          <a:fillRect/>
        </a:stretch>
      </xdr:blipFill>
      <xdr:spPr>
        <a:xfrm rot="16200000">
          <a:off x="509905" y="4851567005"/>
          <a:ext cx="1951355" cy="1953260"/>
        </a:xfrm>
        <a:prstGeom prst="rect">
          <a:avLst/>
        </a:prstGeom>
      </xdr:spPr>
    </xdr:pic>
  </etc:cellImage>
  <etc:cellImage>
    <xdr:pic>
      <xdr:nvPicPr>
        <xdr:cNvPr id="872" name="ID_A7025F07209A403D84C62CBA6B7ACC14"/>
        <xdr:cNvPicPr>
          <a:picLocks noChangeAspect="1"/>
        </xdr:cNvPicPr>
      </xdr:nvPicPr>
      <xdr:blipFill>
        <a:blip r:embed="rId166"/>
        <a:stretch>
          <a:fillRect/>
        </a:stretch>
      </xdr:blipFill>
      <xdr:spPr>
        <a:xfrm rot="16200000">
          <a:off x="509905" y="4849556595"/>
          <a:ext cx="1951355" cy="1953260"/>
        </a:xfrm>
        <a:prstGeom prst="rect">
          <a:avLst/>
        </a:prstGeom>
      </xdr:spPr>
    </xdr:pic>
  </etc:cellImage>
  <etc:cellImage>
    <xdr:pic>
      <xdr:nvPicPr>
        <xdr:cNvPr id="873" name="ID_D91ADCC46366457C8736D89D6B124CCF" descr="A2138300402_3"/>
        <xdr:cNvPicPr>
          <a:picLocks noChangeAspect="1"/>
        </xdr:cNvPicPr>
      </xdr:nvPicPr>
      <xdr:blipFill>
        <a:blip r:embed="rId167"/>
        <a:stretch>
          <a:fillRect/>
        </a:stretch>
      </xdr:blipFill>
      <xdr:spPr>
        <a:xfrm>
          <a:off x="499110" y="4847538565"/>
          <a:ext cx="1974215" cy="1972945"/>
        </a:xfrm>
        <a:prstGeom prst="rect">
          <a:avLst/>
        </a:prstGeom>
      </xdr:spPr>
    </xdr:pic>
  </etc:cellImage>
  <etc:cellImage>
    <xdr:pic>
      <xdr:nvPicPr>
        <xdr:cNvPr id="874" name="ID_F171C21F7F034142994093BA4FEE3F58" descr="ALKT-2364=2228308000_3"/>
        <xdr:cNvPicPr>
          <a:picLocks noChangeAspect="1"/>
        </xdr:cNvPicPr>
      </xdr:nvPicPr>
      <xdr:blipFill>
        <a:blip r:embed="rId168"/>
        <a:stretch>
          <a:fillRect/>
        </a:stretch>
      </xdr:blipFill>
      <xdr:spPr>
        <a:xfrm>
          <a:off x="500380" y="4845528155"/>
          <a:ext cx="1971675" cy="1972945"/>
        </a:xfrm>
        <a:prstGeom prst="rect">
          <a:avLst/>
        </a:prstGeom>
      </xdr:spPr>
    </xdr:pic>
  </etc:cellImage>
  <etc:cellImage>
    <xdr:pic>
      <xdr:nvPicPr>
        <xdr:cNvPr id="875" name="ID_BE008194A24441E89F4F8F48D70B17D9" descr="JNHP-BZ014=ALKT-2363=2228308500_1"/>
        <xdr:cNvPicPr>
          <a:picLocks noChangeAspect="1"/>
        </xdr:cNvPicPr>
      </xdr:nvPicPr>
      <xdr:blipFill>
        <a:blip r:embed="rId169"/>
        <a:stretch>
          <a:fillRect/>
        </a:stretch>
      </xdr:blipFill>
      <xdr:spPr>
        <a:xfrm>
          <a:off x="499110" y="4843517745"/>
          <a:ext cx="1974850" cy="1972945"/>
        </a:xfrm>
        <a:prstGeom prst="rect">
          <a:avLst/>
        </a:prstGeom>
      </xdr:spPr>
    </xdr:pic>
  </etc:cellImage>
  <etc:cellImage>
    <xdr:pic>
      <xdr:nvPicPr>
        <xdr:cNvPr id="876" name="ID_8CBF3AB104B24201B5FCCE9130A04AE5" descr="JNHP3-BZ017=ALKT-2355=2518300115_4"/>
        <xdr:cNvPicPr>
          <a:picLocks noChangeAspect="1"/>
        </xdr:cNvPicPr>
      </xdr:nvPicPr>
      <xdr:blipFill>
        <a:blip r:embed="rId170"/>
        <a:stretch>
          <a:fillRect/>
        </a:stretch>
      </xdr:blipFill>
      <xdr:spPr>
        <a:xfrm>
          <a:off x="499110" y="4841509240"/>
          <a:ext cx="1974850" cy="1972310"/>
        </a:xfrm>
        <a:prstGeom prst="rect">
          <a:avLst/>
        </a:prstGeom>
      </xdr:spPr>
    </xdr:pic>
  </etc:cellImage>
  <etc:cellImage>
    <xdr:pic>
      <xdr:nvPicPr>
        <xdr:cNvPr id="877" name="ID_CEBE6C10F69B451489AC2B8A4787DFAB" descr="ALKT-2344=2128302316_1"/>
        <xdr:cNvPicPr>
          <a:picLocks noChangeAspect="1"/>
        </xdr:cNvPicPr>
      </xdr:nvPicPr>
      <xdr:blipFill>
        <a:blip r:embed="rId171"/>
        <a:stretch>
          <a:fillRect/>
        </a:stretch>
      </xdr:blipFill>
      <xdr:spPr>
        <a:xfrm>
          <a:off x="499110" y="4839500100"/>
          <a:ext cx="1974850" cy="1969770"/>
        </a:xfrm>
        <a:prstGeom prst="rect">
          <a:avLst/>
        </a:prstGeom>
      </xdr:spPr>
    </xdr:pic>
  </etc:cellImage>
  <etc:cellImage>
    <xdr:pic>
      <xdr:nvPicPr>
        <xdr:cNvPr id="878" name="ID_248B3C1DA0194527BE014DEBBFE8262E" descr="【原】JNHP-BZ009=2078303100=ALKT-2343_2"/>
        <xdr:cNvPicPr>
          <a:picLocks noChangeAspect="1"/>
        </xdr:cNvPicPr>
      </xdr:nvPicPr>
      <xdr:blipFill>
        <a:blip r:embed="rId172"/>
        <a:stretch>
          <a:fillRect/>
        </a:stretch>
      </xdr:blipFill>
      <xdr:spPr>
        <a:xfrm>
          <a:off x="502920" y="4837489690"/>
          <a:ext cx="1967230" cy="1972945"/>
        </a:xfrm>
        <a:prstGeom prst="rect">
          <a:avLst/>
        </a:prstGeom>
      </xdr:spPr>
    </xdr:pic>
  </etc:cellImage>
  <etc:cellImage>
    <xdr:pic>
      <xdr:nvPicPr>
        <xdr:cNvPr id="879" name="ID_B909E1CC5B374248A23DF45574758C34" descr="【原】ALKT-2339_4"/>
        <xdr:cNvPicPr>
          <a:picLocks noChangeAspect="1"/>
        </xdr:cNvPicPr>
      </xdr:nvPicPr>
      <xdr:blipFill>
        <a:blip r:embed="rId173"/>
        <a:stretch>
          <a:fillRect/>
        </a:stretch>
      </xdr:blipFill>
      <xdr:spPr>
        <a:xfrm rot="16200000">
          <a:off x="502285" y="4835478010"/>
          <a:ext cx="1965960" cy="1972945"/>
        </a:xfrm>
        <a:prstGeom prst="rect">
          <a:avLst/>
        </a:prstGeom>
      </xdr:spPr>
    </xdr:pic>
  </etc:cellImage>
  <etc:cellImage>
    <xdr:pic>
      <xdr:nvPicPr>
        <xdr:cNvPr id="880" name="ID_B27C074BBB454A60803B10A4E3356373" descr="JNHP3-BZ016=ALKT-2358=2048305515_4"/>
        <xdr:cNvPicPr>
          <a:picLocks noChangeAspect="1"/>
        </xdr:cNvPicPr>
      </xdr:nvPicPr>
      <xdr:blipFill>
        <a:blip r:embed="rId174"/>
        <a:stretch>
          <a:fillRect/>
        </a:stretch>
      </xdr:blipFill>
      <xdr:spPr>
        <a:xfrm>
          <a:off x="499110" y="4833470775"/>
          <a:ext cx="1974850" cy="1971675"/>
        </a:xfrm>
        <a:prstGeom prst="rect">
          <a:avLst/>
        </a:prstGeom>
      </xdr:spPr>
    </xdr:pic>
  </etc:cellImage>
  <etc:cellImage>
    <xdr:pic>
      <xdr:nvPicPr>
        <xdr:cNvPr id="881" name="ID_A5FEC72F761E4FE48AC3E55DDA7575E7" descr="1698301815_2"/>
        <xdr:cNvPicPr>
          <a:picLocks noChangeAspect="1"/>
        </xdr:cNvPicPr>
      </xdr:nvPicPr>
      <xdr:blipFill>
        <a:blip r:embed="rId175"/>
        <a:stretch>
          <a:fillRect/>
        </a:stretch>
      </xdr:blipFill>
      <xdr:spPr>
        <a:xfrm>
          <a:off x="501650" y="4831459730"/>
          <a:ext cx="1969135" cy="1972945"/>
        </a:xfrm>
        <a:prstGeom prst="rect">
          <a:avLst/>
        </a:prstGeom>
      </xdr:spPr>
    </xdr:pic>
  </etc:cellImage>
  <etc:cellImage>
    <xdr:pic>
      <xdr:nvPicPr>
        <xdr:cNvPr id="882" name="ID_4AD403AA09A0401783AF167CC2E844F1" descr="ALKT-2337=1698301615_1"/>
        <xdr:cNvPicPr>
          <a:picLocks noChangeAspect="1"/>
        </xdr:cNvPicPr>
      </xdr:nvPicPr>
      <xdr:blipFill>
        <a:blip r:embed="rId176"/>
        <a:stretch>
          <a:fillRect/>
        </a:stretch>
      </xdr:blipFill>
      <xdr:spPr>
        <a:xfrm>
          <a:off x="499110" y="4829451225"/>
          <a:ext cx="1974850" cy="1969135"/>
        </a:xfrm>
        <a:prstGeom prst="rect">
          <a:avLst/>
        </a:prstGeom>
      </xdr:spPr>
    </xdr:pic>
  </etc:cellImage>
  <etc:cellImage>
    <xdr:pic>
      <xdr:nvPicPr>
        <xdr:cNvPr id="883" name="ID_F382AECF8A0B4AEF8EE1F39735101572" descr="ALKT-2336_4=1698301715"/>
        <xdr:cNvPicPr>
          <a:picLocks noChangeAspect="1"/>
        </xdr:cNvPicPr>
      </xdr:nvPicPr>
      <xdr:blipFill>
        <a:blip r:embed="rId177"/>
        <a:stretch>
          <a:fillRect/>
        </a:stretch>
      </xdr:blipFill>
      <xdr:spPr>
        <a:xfrm>
          <a:off x="499110" y="4827441450"/>
          <a:ext cx="1974850" cy="1971040"/>
        </a:xfrm>
        <a:prstGeom prst="rect">
          <a:avLst/>
        </a:prstGeom>
      </xdr:spPr>
    </xdr:pic>
  </etc:cellImage>
  <etc:cellImage>
    <xdr:pic>
      <xdr:nvPicPr>
        <xdr:cNvPr id="884" name="ID_F30C6D9236EB411FA92C4C68CCE6ABBC" descr="2058304904_3"/>
        <xdr:cNvPicPr>
          <a:picLocks noChangeAspect="1"/>
        </xdr:cNvPicPr>
      </xdr:nvPicPr>
      <xdr:blipFill>
        <a:blip r:embed="rId178"/>
        <a:stretch>
          <a:fillRect/>
        </a:stretch>
      </xdr:blipFill>
      <xdr:spPr>
        <a:xfrm>
          <a:off x="499110" y="4825420880"/>
          <a:ext cx="1974850" cy="1972310"/>
        </a:xfrm>
        <a:prstGeom prst="rect">
          <a:avLst/>
        </a:prstGeom>
      </xdr:spPr>
    </xdr:pic>
  </etc:cellImage>
  <etc:cellImage>
    <xdr:pic>
      <xdr:nvPicPr>
        <xdr:cNvPr id="885" name="ID_A3E304B76B424A33B27E89BCBDC5DF1D" descr="【原】2058304804_4"/>
        <xdr:cNvPicPr>
          <a:picLocks noChangeAspect="1"/>
        </xdr:cNvPicPr>
      </xdr:nvPicPr>
      <xdr:blipFill>
        <a:blip r:embed="rId179"/>
        <a:stretch>
          <a:fillRect/>
        </a:stretch>
      </xdr:blipFill>
      <xdr:spPr>
        <a:xfrm>
          <a:off x="501650" y="4823402215"/>
          <a:ext cx="1969135" cy="1972945"/>
        </a:xfrm>
        <a:prstGeom prst="rect">
          <a:avLst/>
        </a:prstGeom>
      </xdr:spPr>
    </xdr:pic>
  </etc:cellImage>
  <etc:cellImage>
    <xdr:pic>
      <xdr:nvPicPr>
        <xdr:cNvPr id="886" name="ID_845F288C6ABF4C338C4255CA20FC4F59" descr="JNLP-BZ013=2058306301_4"/>
        <xdr:cNvPicPr>
          <a:picLocks noChangeAspect="1"/>
        </xdr:cNvPicPr>
      </xdr:nvPicPr>
      <xdr:blipFill>
        <a:blip r:embed="rId180"/>
        <a:stretch>
          <a:fillRect/>
        </a:stretch>
      </xdr:blipFill>
      <xdr:spPr>
        <a:xfrm>
          <a:off x="500380" y="4821382280"/>
          <a:ext cx="1972310" cy="1972945"/>
        </a:xfrm>
        <a:prstGeom prst="rect">
          <a:avLst/>
        </a:prstGeom>
      </xdr:spPr>
    </xdr:pic>
  </etc:cellImage>
  <etc:cellImage>
    <xdr:pic>
      <xdr:nvPicPr>
        <xdr:cNvPr id="887" name="ID_8860664D497F47A0B2FF4D29BA63C2F3" descr="HA 114331C"/>
        <xdr:cNvPicPr>
          <a:picLocks noChangeAspect="1"/>
        </xdr:cNvPicPr>
      </xdr:nvPicPr>
      <xdr:blipFill>
        <a:blip r:embed="rId181"/>
        <a:stretch>
          <a:fillRect/>
        </a:stretch>
      </xdr:blipFill>
      <xdr:spPr>
        <a:xfrm>
          <a:off x="502285" y="4819373140"/>
          <a:ext cx="1968500" cy="1972945"/>
        </a:xfrm>
        <a:prstGeom prst="rect">
          <a:avLst/>
        </a:prstGeom>
      </xdr:spPr>
    </xdr:pic>
  </etc:cellImage>
  <etc:cellImage>
    <xdr:pic>
      <xdr:nvPicPr>
        <xdr:cNvPr id="888" name="ID_4B524E23D0984E69B18310B2575E53A3" descr="HA 112340C"/>
        <xdr:cNvPicPr>
          <a:picLocks noChangeAspect="1"/>
        </xdr:cNvPicPr>
      </xdr:nvPicPr>
      <xdr:blipFill>
        <a:blip r:embed="rId182"/>
        <a:stretch>
          <a:fillRect/>
        </a:stretch>
      </xdr:blipFill>
      <xdr:spPr>
        <a:xfrm>
          <a:off x="502285" y="4817362730"/>
          <a:ext cx="1968500" cy="1972945"/>
        </a:xfrm>
        <a:prstGeom prst="rect">
          <a:avLst/>
        </a:prstGeom>
      </xdr:spPr>
    </xdr:pic>
  </etc:cellImage>
  <etc:cellImage>
    <xdr:pic>
      <xdr:nvPicPr>
        <xdr:cNvPr id="891" name="ID_1D1FE3541F1F4A4CBAF45BEDCBB55169" descr="HA 112325C"/>
        <xdr:cNvPicPr>
          <a:picLocks noChangeAspect="1"/>
        </xdr:cNvPicPr>
      </xdr:nvPicPr>
      <xdr:blipFill>
        <a:blip r:embed="rId183"/>
        <a:stretch>
          <a:fillRect/>
        </a:stretch>
      </xdr:blipFill>
      <xdr:spPr>
        <a:xfrm>
          <a:off x="501015" y="4815352320"/>
          <a:ext cx="1971040" cy="1973580"/>
        </a:xfrm>
        <a:prstGeom prst="rect">
          <a:avLst/>
        </a:prstGeom>
      </xdr:spPr>
    </xdr:pic>
  </etc:cellImage>
  <etc:cellImage>
    <xdr:pic>
      <xdr:nvPicPr>
        <xdr:cNvPr id="892" name="ID_706E1B6D3DE64235810C5A8F45C8C88A" descr="ALKT-2349=2218301516_2"/>
        <xdr:cNvPicPr>
          <a:picLocks noChangeAspect="1"/>
        </xdr:cNvPicPr>
      </xdr:nvPicPr>
      <xdr:blipFill>
        <a:blip r:embed="rId184"/>
        <a:stretch>
          <a:fillRect/>
        </a:stretch>
      </xdr:blipFill>
      <xdr:spPr>
        <a:xfrm>
          <a:off x="499110" y="4800847015"/>
          <a:ext cx="1974850" cy="1971040"/>
        </a:xfrm>
        <a:prstGeom prst="rect">
          <a:avLst/>
        </a:prstGeom>
      </xdr:spPr>
    </xdr:pic>
  </etc:cellImage>
  <etc:cellImage>
    <xdr:pic>
      <xdr:nvPicPr>
        <xdr:cNvPr id="895" name="ID_7AE101E0BE3841CC8799FBAD5F8A7AEB" descr="JNLP-BZ017=ALKT-2362=1668301115_2"/>
        <xdr:cNvPicPr>
          <a:picLocks noChangeAspect="1"/>
        </xdr:cNvPicPr>
      </xdr:nvPicPr>
      <xdr:blipFill>
        <a:blip r:embed="rId185"/>
        <a:stretch>
          <a:fillRect/>
        </a:stretch>
      </xdr:blipFill>
      <xdr:spPr>
        <a:xfrm>
          <a:off x="499110" y="4805305985"/>
          <a:ext cx="1974850" cy="1970405"/>
        </a:xfrm>
        <a:prstGeom prst="rect">
          <a:avLst/>
        </a:prstGeom>
      </xdr:spPr>
    </xdr:pic>
  </etc:cellImage>
  <etc:cellImage>
    <xdr:pic>
      <xdr:nvPicPr>
        <xdr:cNvPr id="896" name="ID_B34207E308074529842E33A59AE119C5" descr="HA 11626C"/>
        <xdr:cNvPicPr>
          <a:picLocks noChangeAspect="1"/>
        </xdr:cNvPicPr>
      </xdr:nvPicPr>
      <xdr:blipFill>
        <a:blip r:embed="rId186"/>
        <a:stretch>
          <a:fillRect/>
        </a:stretch>
      </xdr:blipFill>
      <xdr:spPr>
        <a:xfrm>
          <a:off x="501015" y="4807313855"/>
          <a:ext cx="1970405" cy="1972945"/>
        </a:xfrm>
        <a:prstGeom prst="rect">
          <a:avLst/>
        </a:prstGeom>
      </xdr:spPr>
    </xdr:pic>
  </etc:cellImage>
  <etc:cellImage>
    <xdr:pic>
      <xdr:nvPicPr>
        <xdr:cNvPr id="897" name="ID_1C0B267C8B08493DA61EB0F60AB30149" descr="HA 111903C"/>
        <xdr:cNvPicPr>
          <a:picLocks noChangeAspect="1"/>
        </xdr:cNvPicPr>
      </xdr:nvPicPr>
      <xdr:blipFill>
        <a:blip r:embed="rId187"/>
        <a:stretch>
          <a:fillRect/>
        </a:stretch>
      </xdr:blipFill>
      <xdr:spPr>
        <a:xfrm>
          <a:off x="502285" y="4809324265"/>
          <a:ext cx="1968500" cy="1972945"/>
        </a:xfrm>
        <a:prstGeom prst="rect">
          <a:avLst/>
        </a:prstGeom>
      </xdr:spPr>
    </xdr:pic>
  </etc:cellImage>
  <etc:cellImage>
    <xdr:pic>
      <xdr:nvPicPr>
        <xdr:cNvPr id="898" name="ID_D1A7A827FAAB4C47AC5AE936687F775D" descr="HA 114243C"/>
        <xdr:cNvPicPr>
          <a:picLocks noChangeAspect="1"/>
        </xdr:cNvPicPr>
      </xdr:nvPicPr>
      <xdr:blipFill>
        <a:blip r:embed="rId188"/>
        <a:stretch>
          <a:fillRect/>
        </a:stretch>
      </xdr:blipFill>
      <xdr:spPr>
        <a:xfrm>
          <a:off x="501650" y="4811333405"/>
          <a:ext cx="1969135" cy="1972945"/>
        </a:xfrm>
        <a:prstGeom prst="rect">
          <a:avLst/>
        </a:prstGeom>
      </xdr:spPr>
    </xdr:pic>
  </etc:cellImage>
  <etc:cellImage>
    <xdr:pic>
      <xdr:nvPicPr>
        <xdr:cNvPr id="899" name="ID_E0D20DF478DF44E5BE2D68011FF3BF32" descr="HA 111900C"/>
        <xdr:cNvPicPr>
          <a:picLocks noChangeAspect="1"/>
        </xdr:cNvPicPr>
      </xdr:nvPicPr>
      <xdr:blipFill>
        <a:blip r:embed="rId189"/>
        <a:stretch>
          <a:fillRect/>
        </a:stretch>
      </xdr:blipFill>
      <xdr:spPr>
        <a:xfrm>
          <a:off x="501650" y="4813343815"/>
          <a:ext cx="1969135" cy="1972945"/>
        </a:xfrm>
        <a:prstGeom prst="rect">
          <a:avLst/>
        </a:prstGeom>
      </xdr:spPr>
    </xdr:pic>
  </etc:cellImage>
  <etc:cellImage>
    <xdr:pic>
      <xdr:nvPicPr>
        <xdr:cNvPr id="191" name="ID_97541B3FB34E43DC91DCDD42E1F1FAFD" descr="【实】6W200_4"/>
        <xdr:cNvPicPr>
          <a:picLocks noChangeAspect="1"/>
        </xdr:cNvPicPr>
      </xdr:nvPicPr>
      <xdr:blipFill>
        <a:blip r:embed="rId190"/>
        <a:stretch>
          <a:fillRect/>
        </a:stretch>
      </xdr:blipFill>
      <xdr:spPr>
        <a:xfrm>
          <a:off x="554355" y="505766705"/>
          <a:ext cx="2869565" cy="2865755"/>
        </a:xfrm>
        <a:prstGeom prst="rect">
          <a:avLst/>
        </a:prstGeom>
      </xdr:spPr>
    </xdr:pic>
  </etc:cellImage>
  <etc:cellImage>
    <xdr:pic>
      <xdr:nvPicPr>
        <xdr:cNvPr id="223" name="ID_B8D44A239B714FF696800FFDCD8D049A" descr="【大】6W976_1"/>
        <xdr:cNvPicPr>
          <a:picLocks noChangeAspect="1"/>
        </xdr:cNvPicPr>
      </xdr:nvPicPr>
      <xdr:blipFill>
        <a:blip r:embed="rId191"/>
        <a:stretch>
          <a:fillRect/>
        </a:stretch>
      </xdr:blipFill>
      <xdr:spPr>
        <a:xfrm>
          <a:off x="554355" y="507770130"/>
          <a:ext cx="3176270" cy="3190875"/>
        </a:xfrm>
        <a:prstGeom prst="rect">
          <a:avLst/>
        </a:prstGeom>
      </xdr:spPr>
    </xdr:pic>
  </etc:cellImage>
  <etc:cellImage>
    <xdr:pic>
      <xdr:nvPicPr>
        <xdr:cNvPr id="256" name="ID_AA0421CA1BA1439186498BFD9B40A2B8" descr="【实】6W500_3=5Q1816738C=5Q1816738E=SL-1011=KYOH01638"/>
        <xdr:cNvPicPr>
          <a:picLocks noChangeAspect="1"/>
        </xdr:cNvPicPr>
      </xdr:nvPicPr>
      <xdr:blipFill>
        <a:blip r:embed="rId192"/>
        <a:stretch>
          <a:fillRect/>
        </a:stretch>
      </xdr:blipFill>
      <xdr:spPr>
        <a:xfrm>
          <a:off x="554355" y="509785620"/>
          <a:ext cx="2577465" cy="2574290"/>
        </a:xfrm>
        <a:prstGeom prst="rect">
          <a:avLst/>
        </a:prstGeom>
      </xdr:spPr>
    </xdr:pic>
  </etc:cellImage>
  <etc:cellImage>
    <xdr:pic>
      <xdr:nvPicPr>
        <xdr:cNvPr id="137" name="ID_D55C3591FC56486F80EAC7B93A4151BE" descr="【原】6W789=磐荣320_1=8K0260701P=JN-HA-111850C"/>
        <xdr:cNvPicPr>
          <a:picLocks noChangeAspect="1"/>
        </xdr:cNvPicPr>
      </xdr:nvPicPr>
      <xdr:blipFill>
        <a:blip r:embed="rId193"/>
        <a:stretch>
          <a:fillRect/>
        </a:stretch>
      </xdr:blipFill>
      <xdr:spPr>
        <a:xfrm>
          <a:off x="506730" y="423863770"/>
          <a:ext cx="1965960" cy="1972310"/>
        </a:xfrm>
        <a:prstGeom prst="rect">
          <a:avLst/>
        </a:prstGeom>
      </xdr:spPr>
    </xdr:pic>
  </etc:cellImage>
  <etc:cellImage>
    <xdr:pic>
      <xdr:nvPicPr>
        <xdr:cNvPr id="805" name="ID_82DBAC22B0744F9F9B5E8E715E9981E8" descr="【原】6W749=磐荣226=7H1820741M_1"/>
        <xdr:cNvPicPr>
          <a:picLocks noChangeAspect="1"/>
        </xdr:cNvPicPr>
      </xdr:nvPicPr>
      <xdr:blipFill>
        <a:blip r:embed="rId194"/>
        <a:stretch>
          <a:fillRect/>
        </a:stretch>
      </xdr:blipFill>
      <xdr:spPr>
        <a:xfrm>
          <a:off x="503555" y="1029998575"/>
          <a:ext cx="1972310" cy="1972310"/>
        </a:xfrm>
        <a:prstGeom prst="rect">
          <a:avLst/>
        </a:prstGeom>
      </xdr:spPr>
    </xdr:pic>
  </etc:cellImage>
  <etc:cellImage>
    <xdr:pic>
      <xdr:nvPicPr>
        <xdr:cNvPr id="952" name="ID_9962A763DCEF46C6AC2A73D5705EB6B1" descr="【原】A1648301915_1"/>
        <xdr:cNvPicPr>
          <a:picLocks noChangeAspect="1"/>
        </xdr:cNvPicPr>
      </xdr:nvPicPr>
      <xdr:blipFill>
        <a:blip r:embed="rId195"/>
        <a:stretch>
          <a:fillRect/>
        </a:stretch>
      </xdr:blipFill>
      <xdr:spPr>
        <a:xfrm>
          <a:off x="497840" y="5021305680"/>
          <a:ext cx="1983105" cy="1983105"/>
        </a:xfrm>
        <a:prstGeom prst="rect">
          <a:avLst/>
        </a:prstGeom>
      </xdr:spPr>
    </xdr:pic>
  </etc:cellImage>
  <etc:cellImage>
    <xdr:pic>
      <xdr:nvPicPr>
        <xdr:cNvPr id="954" name="ID_6B08E0B32C0B4CA29CB2D8F7D9C8C677" descr="【原】JNHP-6BM028=64538378600_1"/>
        <xdr:cNvPicPr>
          <a:picLocks noChangeAspect="1"/>
        </xdr:cNvPicPr>
      </xdr:nvPicPr>
      <xdr:blipFill>
        <a:blip r:embed="rId196"/>
        <a:stretch>
          <a:fillRect/>
        </a:stretch>
      </xdr:blipFill>
      <xdr:spPr>
        <a:xfrm>
          <a:off x="504825" y="1461472185"/>
          <a:ext cx="1969770" cy="1971675"/>
        </a:xfrm>
        <a:prstGeom prst="rect">
          <a:avLst/>
        </a:prstGeom>
      </xdr:spPr>
    </xdr:pic>
  </etc:cellImage>
  <etc:cellImage>
    <xdr:pic>
      <xdr:nvPicPr>
        <xdr:cNvPr id="7" name="ID_7B2B435B97514B68B9395633DC3465B1" descr="【实】JN-6D079-9-3#_1"/>
        <xdr:cNvPicPr>
          <a:picLocks noChangeAspect="1"/>
        </xdr:cNvPicPr>
      </xdr:nvPicPr>
      <xdr:blipFill>
        <a:blip r:embed="rId197"/>
        <a:stretch>
          <a:fillRect/>
        </a:stretch>
      </xdr:blipFill>
      <xdr:spPr>
        <a:xfrm>
          <a:off x="554355" y="888529465"/>
          <a:ext cx="2969895" cy="2955925"/>
        </a:xfrm>
        <a:prstGeom prst="rect">
          <a:avLst/>
        </a:prstGeom>
      </xdr:spPr>
    </xdr:pic>
  </etc:cellImage>
  <etc:cellImage>
    <xdr:pic>
      <xdr:nvPicPr>
        <xdr:cNvPr id="953" name="ID_776CF186C49A4DA0880374706D775EEA" descr="【实】JN-6D079-9-7#_1"/>
        <xdr:cNvPicPr>
          <a:picLocks noChangeAspect="1"/>
        </xdr:cNvPicPr>
      </xdr:nvPicPr>
      <xdr:blipFill>
        <a:blip r:embed="rId198"/>
        <a:stretch>
          <a:fillRect/>
        </a:stretch>
      </xdr:blipFill>
      <xdr:spPr>
        <a:xfrm>
          <a:off x="554355" y="892530600"/>
          <a:ext cx="2441575" cy="2429510"/>
        </a:xfrm>
        <a:prstGeom prst="rect">
          <a:avLst/>
        </a:prstGeom>
      </xdr:spPr>
    </xdr:pic>
  </etc:cellImage>
  <etc:cellImage>
    <xdr:pic>
      <xdr:nvPicPr>
        <xdr:cNvPr id="1182" name="ID_642DD75E135D45D79A49BBD8AEDB2096" descr="【原】64539869633_2"/>
        <xdr:cNvPicPr>
          <a:picLocks noChangeAspect="1"/>
        </xdr:cNvPicPr>
      </xdr:nvPicPr>
      <xdr:blipFill>
        <a:blip r:embed="rId199"/>
        <a:stretch>
          <a:fillRect/>
        </a:stretch>
      </xdr:blipFill>
      <xdr:spPr>
        <a:xfrm>
          <a:off x="502285" y="1463471800"/>
          <a:ext cx="1974850" cy="1972310"/>
        </a:xfrm>
        <a:prstGeom prst="rect">
          <a:avLst/>
        </a:prstGeom>
      </xdr:spPr>
    </xdr:pic>
  </etc:cellImage>
  <etc:cellImage>
    <xdr:pic>
      <xdr:nvPicPr>
        <xdr:cNvPr id="1186" name="ID_A6D1DED5CBD44073A57F82F4A31E0CAD" descr="【原】IMG_20241109_100940"/>
        <xdr:cNvPicPr>
          <a:picLocks noChangeAspect="1"/>
        </xdr:cNvPicPr>
      </xdr:nvPicPr>
      <xdr:blipFill>
        <a:blip r:embed="rId200"/>
        <a:stretch>
          <a:fillRect/>
        </a:stretch>
      </xdr:blipFill>
      <xdr:spPr>
        <a:xfrm>
          <a:off x="497840" y="5043326210"/>
          <a:ext cx="1983740" cy="1980565"/>
        </a:xfrm>
        <a:prstGeom prst="rect">
          <a:avLst/>
        </a:prstGeom>
      </xdr:spPr>
    </xdr:pic>
  </etc:cellImage>
  <etc:cellImage>
    <xdr:pic>
      <xdr:nvPicPr>
        <xdr:cNvPr id="1197" name="ID_44CC706C93414446A11E6E95F451DBB6" descr="【原】A1678303003"/>
        <xdr:cNvPicPr>
          <a:picLocks noChangeAspect="1"/>
        </xdr:cNvPicPr>
      </xdr:nvPicPr>
      <xdr:blipFill>
        <a:blip r:embed="rId201"/>
        <a:stretch>
          <a:fillRect/>
        </a:stretch>
      </xdr:blipFill>
      <xdr:spPr>
        <a:xfrm>
          <a:off x="497840" y="5045344875"/>
          <a:ext cx="1983740" cy="1980565"/>
        </a:xfrm>
        <a:prstGeom prst="rect">
          <a:avLst/>
        </a:prstGeom>
      </xdr:spPr>
    </xdr:pic>
  </etc:cellImage>
  <etc:cellImage>
    <xdr:pic>
      <xdr:nvPicPr>
        <xdr:cNvPr id="1262" name="ID_341D4CDFD38C449E8062238347B751E5" descr="【原】JNLP-6BM031=64539321594_3"/>
        <xdr:cNvPicPr>
          <a:picLocks noChangeAspect="1"/>
        </xdr:cNvPicPr>
      </xdr:nvPicPr>
      <xdr:blipFill>
        <a:blip r:embed="rId202"/>
        <a:stretch>
          <a:fillRect/>
        </a:stretch>
      </xdr:blipFill>
      <xdr:spPr>
        <a:xfrm>
          <a:off x="502285" y="1465472050"/>
          <a:ext cx="1974850" cy="1972310"/>
        </a:xfrm>
        <a:prstGeom prst="rect">
          <a:avLst/>
        </a:prstGeom>
      </xdr:spPr>
    </xdr:pic>
  </etc:cellImage>
  <etc:cellImage>
    <xdr:pic>
      <xdr:nvPicPr>
        <xdr:cNvPr id="1445" name="ID_B6DC48B6DC09470C8C17B6468ECCC59A" descr="【原】JN-6W886=磐荣336=8W0816741AK_4"/>
        <xdr:cNvPicPr>
          <a:picLocks noChangeAspect="1"/>
        </xdr:cNvPicPr>
      </xdr:nvPicPr>
      <xdr:blipFill>
        <a:blip r:embed="rId203"/>
        <a:stretch>
          <a:fillRect/>
        </a:stretch>
      </xdr:blipFill>
      <xdr:spPr>
        <a:xfrm>
          <a:off x="503555" y="1031998190"/>
          <a:ext cx="1971675" cy="1972310"/>
        </a:xfrm>
        <a:prstGeom prst="rect">
          <a:avLst/>
        </a:prstGeom>
      </xdr:spPr>
    </xdr:pic>
  </etc:cellImage>
  <etc:cellImage>
    <xdr:pic>
      <xdr:nvPicPr>
        <xdr:cNvPr id="1447" name="ID_9BA36E2D309244E9B3B70E96BD4BF660" descr="【原】JN-6W902=磐荣369=8K0260707S_1"/>
        <xdr:cNvPicPr>
          <a:picLocks noChangeAspect="1"/>
        </xdr:cNvPicPr>
      </xdr:nvPicPr>
      <xdr:blipFill>
        <a:blip r:embed="rId204"/>
        <a:stretch>
          <a:fillRect/>
        </a:stretch>
      </xdr:blipFill>
      <xdr:spPr>
        <a:xfrm>
          <a:off x="503555" y="1033998440"/>
          <a:ext cx="1971675" cy="1972310"/>
        </a:xfrm>
        <a:prstGeom prst="rect">
          <a:avLst/>
        </a:prstGeom>
      </xdr:spPr>
    </xdr:pic>
  </etc:cellImage>
  <etc:cellImage>
    <xdr:pic>
      <xdr:nvPicPr>
        <xdr:cNvPr id="1270" name="ID_E0D659BD13C040A4800E12ED4509E736" descr="【原】JN-6W887=磐荣337=64536989307_1"/>
        <xdr:cNvPicPr>
          <a:picLocks noChangeAspect="1"/>
        </xdr:cNvPicPr>
      </xdr:nvPicPr>
      <xdr:blipFill>
        <a:blip r:embed="rId205"/>
        <a:stretch>
          <a:fillRect/>
        </a:stretch>
      </xdr:blipFill>
      <xdr:spPr>
        <a:xfrm>
          <a:off x="504190" y="1471472165"/>
          <a:ext cx="1970405" cy="1972310"/>
        </a:xfrm>
        <a:prstGeom prst="rect">
          <a:avLst/>
        </a:prstGeom>
      </xdr:spPr>
    </xdr:pic>
  </etc:cellImage>
  <etc:cellImage>
    <xdr:pic>
      <xdr:nvPicPr>
        <xdr:cNvPr id="1452" name="ID_8E00D13C521C412C9CA17A05E344EC6B" descr="【原】6W691=磐荣185=1T0820741AL_1"/>
        <xdr:cNvPicPr>
          <a:picLocks noChangeAspect="1"/>
        </xdr:cNvPicPr>
      </xdr:nvPicPr>
      <xdr:blipFill>
        <a:blip r:embed="rId206"/>
        <a:stretch>
          <a:fillRect/>
        </a:stretch>
      </xdr:blipFill>
      <xdr:spPr>
        <a:xfrm>
          <a:off x="556895" y="998044105"/>
          <a:ext cx="2839085" cy="2840355"/>
        </a:xfrm>
        <a:prstGeom prst="rect">
          <a:avLst/>
        </a:prstGeom>
      </xdr:spPr>
    </xdr:pic>
  </etc:cellImage>
  <etc:cellImage>
    <xdr:pic>
      <xdr:nvPicPr>
        <xdr:cNvPr id="1463" name="ID_D2D8FB119DBE447B90E21DAEA42F0C16" descr="【原】6W592=磐荣120=7L6820750F_3"/>
        <xdr:cNvPicPr>
          <a:picLocks noChangeAspect="1"/>
        </xdr:cNvPicPr>
      </xdr:nvPicPr>
      <xdr:blipFill>
        <a:blip r:embed="rId207"/>
        <a:stretch>
          <a:fillRect/>
        </a:stretch>
      </xdr:blipFill>
      <xdr:spPr>
        <a:xfrm>
          <a:off x="556895" y="1000044355"/>
          <a:ext cx="2943860" cy="2945765"/>
        </a:xfrm>
        <a:prstGeom prst="rect">
          <a:avLst/>
        </a:prstGeom>
      </xdr:spPr>
    </xdr:pic>
  </etc:cellImage>
  <etc:cellImage>
    <xdr:pic>
      <xdr:nvPicPr>
        <xdr:cNvPr id="1464" name="ID_E8933A9DC22D4CD2BD2928E7F81FF0E6" descr="【原】6W753=磐荣232=6Q1820741AC+6Q0820741D_4"/>
        <xdr:cNvPicPr>
          <a:picLocks noChangeAspect="1"/>
        </xdr:cNvPicPr>
      </xdr:nvPicPr>
      <xdr:blipFill>
        <a:blip r:embed="rId208"/>
        <a:stretch>
          <a:fillRect/>
        </a:stretch>
      </xdr:blipFill>
      <xdr:spPr>
        <a:xfrm>
          <a:off x="556895" y="1002044605"/>
          <a:ext cx="2743835" cy="2745740"/>
        </a:xfrm>
        <a:prstGeom prst="rect">
          <a:avLst/>
        </a:prstGeom>
      </xdr:spPr>
    </xdr:pic>
  </etc:cellImage>
  <etc:cellImage>
    <xdr:pic>
      <xdr:nvPicPr>
        <xdr:cNvPr id="1468" name="ID_DE14E1E6B0684B9AB8FBDD31800FB70E" descr="【原】磐荣279=8K0260701D_4"/>
        <xdr:cNvPicPr>
          <a:picLocks noChangeAspect="1"/>
        </xdr:cNvPicPr>
      </xdr:nvPicPr>
      <xdr:blipFill>
        <a:blip r:embed="rId209"/>
        <a:stretch>
          <a:fillRect/>
        </a:stretch>
      </xdr:blipFill>
      <xdr:spPr>
        <a:xfrm>
          <a:off x="556895" y="1004044855"/>
          <a:ext cx="2828925" cy="2831465"/>
        </a:xfrm>
        <a:prstGeom prst="rect">
          <a:avLst/>
        </a:prstGeom>
      </xdr:spPr>
    </xdr:pic>
  </etc:cellImage>
  <etc:cellImage>
    <xdr:pic>
      <xdr:nvPicPr>
        <xdr:cNvPr id="1471" name="ID_B8FBDAC3196649B49965607B78FF3019" descr="【原】磐荣396=8K0260701_4"/>
        <xdr:cNvPicPr>
          <a:picLocks noChangeAspect="1"/>
        </xdr:cNvPicPr>
      </xdr:nvPicPr>
      <xdr:blipFill>
        <a:blip r:embed="rId210"/>
        <a:stretch>
          <a:fillRect/>
        </a:stretch>
      </xdr:blipFill>
      <xdr:spPr>
        <a:xfrm>
          <a:off x="556895" y="1006047010"/>
          <a:ext cx="2592070" cy="2588895"/>
        </a:xfrm>
        <a:prstGeom prst="rect">
          <a:avLst/>
        </a:prstGeom>
      </xdr:spPr>
    </xdr:pic>
  </etc:cellImage>
  <etc:cellImage>
    <xdr:pic>
      <xdr:nvPicPr>
        <xdr:cNvPr id="1477" name="ID_0ADE9D1D77BD42A8A2405D0E59A5A150"/>
        <xdr:cNvPicPr>
          <a:picLocks noChangeAspect="1"/>
        </xdr:cNvPicPr>
      </xdr:nvPicPr>
      <xdr:blipFill>
        <a:blip r:embed="rId211"/>
        <a:stretch>
          <a:fillRect/>
        </a:stretch>
      </xdr:blipFill>
      <xdr:spPr>
        <a:xfrm>
          <a:off x="506095" y="1035998055"/>
          <a:ext cx="1971675" cy="1971675"/>
        </a:xfrm>
        <a:prstGeom prst="rect">
          <a:avLst/>
        </a:prstGeom>
        <a:noFill/>
        <a:ln w="9525">
          <a:noFill/>
        </a:ln>
      </xdr:spPr>
    </xdr:pic>
  </etc:cellImage>
  <etc:cellImage>
    <xdr:pic>
      <xdr:nvPicPr>
        <xdr:cNvPr id="1478" name="ID_6F7D0C70B1674193800099299812588C" descr="【原】6W719=磐荣194_1=8E0260701BS"/>
        <xdr:cNvPicPr>
          <a:picLocks noChangeAspect="1"/>
        </xdr:cNvPicPr>
      </xdr:nvPicPr>
      <xdr:blipFill>
        <a:blip r:embed="rId212"/>
        <a:stretch>
          <a:fillRect/>
        </a:stretch>
      </xdr:blipFill>
      <xdr:spPr>
        <a:xfrm>
          <a:off x="556895" y="990043740"/>
          <a:ext cx="2466975" cy="2467610"/>
        </a:xfrm>
        <a:prstGeom prst="rect">
          <a:avLst/>
        </a:prstGeom>
      </xdr:spPr>
    </xdr:pic>
  </etc:cellImage>
  <etc:cellImage>
    <xdr:pic>
      <xdr:nvPicPr>
        <xdr:cNvPr id="1535" name="ID_15394A9050294FD5956AD956C98502A3" descr="【原】6W746=磐荣251_1"/>
        <xdr:cNvPicPr>
          <a:picLocks noChangeAspect="1"/>
        </xdr:cNvPicPr>
      </xdr:nvPicPr>
      <xdr:blipFill>
        <a:blip r:embed="rId213"/>
        <a:stretch>
          <a:fillRect/>
        </a:stretch>
      </xdr:blipFill>
      <xdr:spPr>
        <a:xfrm>
          <a:off x="556895" y="994043605"/>
          <a:ext cx="2571750" cy="2573655"/>
        </a:xfrm>
        <a:prstGeom prst="rect">
          <a:avLst/>
        </a:prstGeom>
      </xdr:spPr>
    </xdr:pic>
  </etc:cellImage>
  <etc:cellImage>
    <xdr:pic>
      <xdr:nvPicPr>
        <xdr:cNvPr id="307" name="ID_608D983AB18D431D9C49BBBB57DE1A7D" descr="ALKT-2306=64509190502_3"/>
        <xdr:cNvPicPr>
          <a:picLocks noChangeAspect="1"/>
        </xdr:cNvPicPr>
      </xdr:nvPicPr>
      <xdr:blipFill>
        <a:blip r:embed="rId214"/>
        <a:stretch>
          <a:fillRect/>
        </a:stretch>
      </xdr:blipFill>
      <xdr:spPr>
        <a:xfrm>
          <a:off x="556895" y="1144777365"/>
          <a:ext cx="2639695" cy="2639695"/>
        </a:xfrm>
        <a:prstGeom prst="rect">
          <a:avLst/>
        </a:prstGeom>
      </xdr:spPr>
    </xdr:pic>
  </etc:cellImage>
  <etc:cellImage>
    <xdr:pic>
      <xdr:nvPicPr>
        <xdr:cNvPr id="1547" name="ID_9E2BE9FBEE5B4B68AC1ED30E93D50916" descr="【原】64538385262_1"/>
        <xdr:cNvPicPr>
          <a:picLocks noChangeAspect="1"/>
        </xdr:cNvPicPr>
      </xdr:nvPicPr>
      <xdr:blipFill>
        <a:blip r:embed="rId215"/>
        <a:stretch>
          <a:fillRect/>
        </a:stretch>
      </xdr:blipFill>
      <xdr:spPr>
        <a:xfrm>
          <a:off x="509905" y="1269446280"/>
          <a:ext cx="1963420" cy="1971675"/>
        </a:xfrm>
        <a:prstGeom prst="rect">
          <a:avLst/>
        </a:prstGeom>
      </xdr:spPr>
    </xdr:pic>
  </etc:cellImage>
  <etc:cellImage>
    <xdr:pic>
      <xdr:nvPicPr>
        <xdr:cNvPr id="1550" name="ID_C4FB37FBEBC64254A41DC1827499F819" descr="【原】JNHP-BZ045=2048300415_1"/>
        <xdr:cNvPicPr>
          <a:picLocks noChangeAspect="1"/>
        </xdr:cNvPicPr>
      </xdr:nvPicPr>
      <xdr:blipFill>
        <a:blip r:embed="rId216"/>
        <a:stretch>
          <a:fillRect/>
        </a:stretch>
      </xdr:blipFill>
      <xdr:spPr>
        <a:xfrm>
          <a:off x="496570" y="4982854525"/>
          <a:ext cx="1990725" cy="1990090"/>
        </a:xfrm>
        <a:prstGeom prst="rect">
          <a:avLst/>
        </a:prstGeom>
      </xdr:spPr>
    </xdr:pic>
  </etc:cellImage>
  <etc:cellImage>
    <xdr:pic>
      <xdr:nvPicPr>
        <xdr:cNvPr id="1552" name="ID_C689094965CB4B6D9FD33A341B1562FB" descr="【原】JNHP-BZ046=A2078302800_3"/>
        <xdr:cNvPicPr>
          <a:picLocks noChangeAspect="1"/>
        </xdr:cNvPicPr>
      </xdr:nvPicPr>
      <xdr:blipFill>
        <a:blip r:embed="rId217"/>
        <a:stretch>
          <a:fillRect/>
        </a:stretch>
      </xdr:blipFill>
      <xdr:spPr>
        <a:xfrm>
          <a:off x="496570" y="5095937865"/>
          <a:ext cx="1990725" cy="1985645"/>
        </a:xfrm>
        <a:prstGeom prst="rect">
          <a:avLst/>
        </a:prstGeom>
      </xdr:spPr>
    </xdr:pic>
  </etc:cellImage>
  <etc:cellImage>
    <xdr:pic>
      <xdr:nvPicPr>
        <xdr:cNvPr id="1554" name="ID_BEC07F13F0F949F5B0CB11A3EB196E48" descr="【原】IMG_20241220_095107"/>
        <xdr:cNvPicPr>
          <a:picLocks noChangeAspect="1"/>
        </xdr:cNvPicPr>
      </xdr:nvPicPr>
      <xdr:blipFill>
        <a:blip r:embed="rId218"/>
        <a:stretch>
          <a:fillRect/>
        </a:stretch>
      </xdr:blipFill>
      <xdr:spPr>
        <a:xfrm>
          <a:off x="496570" y="5097954625"/>
          <a:ext cx="1990725" cy="1990090"/>
        </a:xfrm>
        <a:prstGeom prst="rect">
          <a:avLst/>
        </a:prstGeom>
      </xdr:spPr>
    </xdr:pic>
  </etc:cellImage>
  <etc:cellImage>
    <xdr:pic>
      <xdr:nvPicPr>
        <xdr:cNvPr id="1588" name="ID_0F08BFDF67B4485ABE3DE5E6AAEF010C" descr="【原】JNHP3-BZ048=A2128302016_1"/>
        <xdr:cNvPicPr>
          <a:picLocks noChangeAspect="1"/>
        </xdr:cNvPicPr>
      </xdr:nvPicPr>
      <xdr:blipFill>
        <a:blip r:embed="rId219"/>
        <a:stretch>
          <a:fillRect/>
        </a:stretch>
      </xdr:blipFill>
      <xdr:spPr>
        <a:xfrm>
          <a:off x="496570" y="5009105425"/>
          <a:ext cx="1990725" cy="1990090"/>
        </a:xfrm>
        <a:prstGeom prst="rect">
          <a:avLst/>
        </a:prstGeom>
      </xdr:spPr>
    </xdr:pic>
  </etc:cellImage>
  <etc:cellImage>
    <xdr:pic>
      <xdr:nvPicPr>
        <xdr:cNvPr id="1590" name="ID_EA7948C1DE06456FB03CBBD918304190" descr="【原】JNHP-BZ049=A2228308600_3"/>
        <xdr:cNvPicPr>
          <a:picLocks noChangeAspect="1"/>
        </xdr:cNvPicPr>
      </xdr:nvPicPr>
      <xdr:blipFill>
        <a:blip r:embed="rId220"/>
        <a:stretch>
          <a:fillRect/>
        </a:stretch>
      </xdr:blipFill>
      <xdr:spPr>
        <a:xfrm>
          <a:off x="496570" y="5047474665"/>
          <a:ext cx="1990725" cy="1985645"/>
        </a:xfrm>
        <a:prstGeom prst="rect">
          <a:avLst/>
        </a:prstGeom>
      </xdr:spPr>
    </xdr:pic>
  </etc:cellImage>
  <etc:cellImage>
    <xdr:pic>
      <xdr:nvPicPr>
        <xdr:cNvPr id="1598" name="ID_E158A05FE1104F72A668067E58DBEBC6" descr="【原】JNLP-BZ050=A2128308400_4"/>
        <xdr:cNvPicPr>
          <a:picLocks noChangeAspect="1"/>
        </xdr:cNvPicPr>
      </xdr:nvPicPr>
      <xdr:blipFill>
        <a:blip r:embed="rId221"/>
        <a:stretch>
          <a:fillRect/>
        </a:stretch>
      </xdr:blipFill>
      <xdr:spPr>
        <a:xfrm>
          <a:off x="496570" y="5099976465"/>
          <a:ext cx="1990725" cy="1985010"/>
        </a:xfrm>
        <a:prstGeom prst="rect">
          <a:avLst/>
        </a:prstGeom>
      </xdr:spPr>
    </xdr:pic>
  </etc:cellImage>
  <etc:cellImage>
    <xdr:pic>
      <xdr:nvPicPr>
        <xdr:cNvPr id="1600" name="ID_80874755933149A58F1B8D6100126E5F" descr="【原】JNLP-BZ051=A2218306215_3"/>
        <xdr:cNvPicPr>
          <a:picLocks noChangeAspect="1"/>
        </xdr:cNvPicPr>
      </xdr:nvPicPr>
      <xdr:blipFill>
        <a:blip r:embed="rId222"/>
        <a:stretch>
          <a:fillRect/>
        </a:stretch>
      </xdr:blipFill>
      <xdr:spPr>
        <a:xfrm>
          <a:off x="496570" y="5101995765"/>
          <a:ext cx="1990725" cy="1985645"/>
        </a:xfrm>
        <a:prstGeom prst="rect">
          <a:avLst/>
        </a:prstGeom>
      </xdr:spPr>
    </xdr:pic>
  </etc:cellImage>
  <etc:cellImage>
    <xdr:pic>
      <xdr:nvPicPr>
        <xdr:cNvPr id="1604" name="ID_8BB0ADD59E4344D2B443A872330F3CFA" descr="【原】JNLP-BZ052=A1668309015_1"/>
        <xdr:cNvPicPr>
          <a:picLocks noChangeAspect="1"/>
        </xdr:cNvPicPr>
      </xdr:nvPicPr>
      <xdr:blipFill>
        <a:blip r:embed="rId223"/>
        <a:stretch>
          <a:fillRect/>
        </a:stretch>
      </xdr:blipFill>
      <xdr:spPr>
        <a:xfrm>
          <a:off x="496570" y="4972760565"/>
          <a:ext cx="1990725" cy="1985645"/>
        </a:xfrm>
        <a:prstGeom prst="rect">
          <a:avLst/>
        </a:prstGeom>
      </xdr:spPr>
    </xdr:pic>
  </etc:cellImage>
  <etc:cellImage>
    <xdr:pic>
      <xdr:nvPicPr>
        <xdr:cNvPr id="927" name="ID_8E4D6ABE5ADE49F8B681D585A054535B" descr="【实】JNHP3-6V024_1=6Q0820741A=6Q0820741L=KYOH01623"/>
        <xdr:cNvPicPr>
          <a:picLocks noChangeAspect="1"/>
        </xdr:cNvPicPr>
      </xdr:nvPicPr>
      <xdr:blipFill>
        <a:blip r:embed="rId224"/>
        <a:stretch>
          <a:fillRect/>
        </a:stretch>
      </xdr:blipFill>
      <xdr:spPr>
        <a:xfrm>
          <a:off x="556895" y="577124830"/>
          <a:ext cx="2572385" cy="2571115"/>
        </a:xfrm>
        <a:prstGeom prst="rect">
          <a:avLst/>
        </a:prstGeom>
      </xdr:spPr>
    </xdr:pic>
  </etc:cellImage>
  <etc:cellImage>
    <xdr:pic>
      <xdr:nvPicPr>
        <xdr:cNvPr id="1546" name="ID_0DC5EC6C5B174EAE8DDBAC6A279E05B9" descr="【实】JN-6D013-5-1#_1"/>
        <xdr:cNvPicPr>
          <a:picLocks noChangeAspect="1"/>
        </xdr:cNvPicPr>
      </xdr:nvPicPr>
      <xdr:blipFill>
        <a:blip r:embed="rId225"/>
        <a:stretch>
          <a:fillRect/>
        </a:stretch>
      </xdr:blipFill>
      <xdr:spPr>
        <a:xfrm>
          <a:off x="556895" y="579123810"/>
          <a:ext cx="3583305" cy="3583305"/>
        </a:xfrm>
        <a:prstGeom prst="rect">
          <a:avLst/>
        </a:prstGeom>
      </xdr:spPr>
    </xdr:pic>
  </etc:cellImage>
  <etc:cellImage>
    <xdr:pic>
      <xdr:nvPicPr>
        <xdr:cNvPr id="1548" name="ID_87A99773DEB445BC8B6FF8AD778E8E43" descr="【实】JN-6D013-5-3#_1"/>
        <xdr:cNvPicPr>
          <a:picLocks noChangeAspect="1"/>
        </xdr:cNvPicPr>
      </xdr:nvPicPr>
      <xdr:blipFill>
        <a:blip r:embed="rId226"/>
        <a:stretch>
          <a:fillRect/>
        </a:stretch>
      </xdr:blipFill>
      <xdr:spPr>
        <a:xfrm>
          <a:off x="556895" y="581126600"/>
          <a:ext cx="2784475" cy="2778760"/>
        </a:xfrm>
        <a:prstGeom prst="rect">
          <a:avLst/>
        </a:prstGeom>
      </xdr:spPr>
    </xdr:pic>
  </etc:cellImage>
  <etc:cellImage>
    <xdr:pic>
      <xdr:nvPicPr>
        <xdr:cNvPr id="1551" name="ID_33AB84F325844A30923E9ABE8ED61763" descr="【实】JN-6D014-5-4#_1"/>
        <xdr:cNvPicPr>
          <a:picLocks noChangeAspect="1"/>
        </xdr:cNvPicPr>
      </xdr:nvPicPr>
      <xdr:blipFill>
        <a:blip r:embed="rId227"/>
        <a:stretch>
          <a:fillRect/>
        </a:stretch>
      </xdr:blipFill>
      <xdr:spPr>
        <a:xfrm>
          <a:off x="556895" y="583124310"/>
          <a:ext cx="3574415" cy="3575050"/>
        </a:xfrm>
        <a:prstGeom prst="rect">
          <a:avLst/>
        </a:prstGeom>
      </xdr:spPr>
    </xdr:pic>
  </etc:cellImage>
  <etc:cellImage>
    <xdr:pic>
      <xdr:nvPicPr>
        <xdr:cNvPr id="1553" name="ID_B56895FD9D4C44FF83FE45A9091DF195" descr="【实】JN-6D014-5-5#_1"/>
        <xdr:cNvPicPr>
          <a:picLocks noChangeAspect="1"/>
        </xdr:cNvPicPr>
      </xdr:nvPicPr>
      <xdr:blipFill>
        <a:blip r:embed="rId228"/>
        <a:stretch>
          <a:fillRect/>
        </a:stretch>
      </xdr:blipFill>
      <xdr:spPr>
        <a:xfrm>
          <a:off x="556895" y="585123925"/>
          <a:ext cx="2524125" cy="2527935"/>
        </a:xfrm>
        <a:prstGeom prst="rect">
          <a:avLst/>
        </a:prstGeom>
      </xdr:spPr>
    </xdr:pic>
  </etc:cellImage>
  <etc:cellImage>
    <xdr:pic>
      <xdr:nvPicPr>
        <xdr:cNvPr id="1555" name="ID_26223C7B3CB44EE79AEEA0F9C7231BF8" descr="【实】JN-6D015-5-2#_1"/>
        <xdr:cNvPicPr>
          <a:picLocks noChangeAspect="1"/>
        </xdr:cNvPicPr>
      </xdr:nvPicPr>
      <xdr:blipFill>
        <a:blip r:embed="rId229"/>
        <a:stretch>
          <a:fillRect/>
        </a:stretch>
      </xdr:blipFill>
      <xdr:spPr>
        <a:xfrm>
          <a:off x="556895" y="587124175"/>
          <a:ext cx="2903855" cy="2908935"/>
        </a:xfrm>
        <a:prstGeom prst="rect">
          <a:avLst/>
        </a:prstGeom>
      </xdr:spPr>
    </xdr:pic>
  </etc:cellImage>
  <etc:cellImage>
    <xdr:pic>
      <xdr:nvPicPr>
        <xdr:cNvPr id="1589" name="ID_92D4A290512C425A9DC612C6C58BDC24" descr="【实】JN-6D015-5-3#_1"/>
        <xdr:cNvPicPr>
          <a:picLocks noChangeAspect="1"/>
        </xdr:cNvPicPr>
      </xdr:nvPicPr>
      <xdr:blipFill>
        <a:blip r:embed="rId230"/>
        <a:stretch>
          <a:fillRect/>
        </a:stretch>
      </xdr:blipFill>
      <xdr:spPr>
        <a:xfrm>
          <a:off x="556895" y="589125060"/>
          <a:ext cx="2609850" cy="2612390"/>
        </a:xfrm>
        <a:prstGeom prst="rect">
          <a:avLst/>
        </a:prstGeom>
      </xdr:spPr>
    </xdr:pic>
  </etc:cellImage>
  <etc:cellImage>
    <xdr:pic>
      <xdr:nvPicPr>
        <xdr:cNvPr id="1591" name="ID_EC4D6E0E62B149278320E3F917DDD1CF" descr="【大】JN-6D015-5-4#_3 - 副本"/>
        <xdr:cNvPicPr>
          <a:picLocks noChangeAspect="1"/>
        </xdr:cNvPicPr>
      </xdr:nvPicPr>
      <xdr:blipFill>
        <a:blip r:embed="rId231"/>
        <a:stretch>
          <a:fillRect/>
        </a:stretch>
      </xdr:blipFill>
      <xdr:spPr>
        <a:xfrm>
          <a:off x="556895" y="591127215"/>
          <a:ext cx="2477135" cy="2475230"/>
        </a:xfrm>
        <a:prstGeom prst="rect">
          <a:avLst/>
        </a:prstGeom>
      </xdr:spPr>
    </xdr:pic>
  </etc:cellImage>
  <etc:cellImage>
    <xdr:pic>
      <xdr:nvPicPr>
        <xdr:cNvPr id="1601" name="ID_2E71A4723E5D48F49F01F9675F48023C" descr="【原】IMG_20241220_134316"/>
        <xdr:cNvPicPr>
          <a:picLocks noChangeAspect="1"/>
        </xdr:cNvPicPr>
      </xdr:nvPicPr>
      <xdr:blipFill>
        <a:blip r:embed="rId232"/>
        <a:stretch>
          <a:fillRect/>
        </a:stretch>
      </xdr:blipFill>
      <xdr:spPr>
        <a:xfrm>
          <a:off x="503555" y="1385460780"/>
          <a:ext cx="1976120" cy="1971675"/>
        </a:xfrm>
        <a:prstGeom prst="rect">
          <a:avLst/>
        </a:prstGeom>
      </xdr:spPr>
    </xdr:pic>
  </etc:cellImage>
  <etc:cellImage>
    <xdr:pic>
      <xdr:nvPicPr>
        <xdr:cNvPr id="1608" name="ID_11A846896A3D42CAA38D7FE5BD206DC7" descr="【原】JNHP-6BM078=64506911953_3"/>
        <xdr:cNvPicPr>
          <a:picLocks noChangeAspect="1"/>
        </xdr:cNvPicPr>
      </xdr:nvPicPr>
      <xdr:blipFill>
        <a:blip r:embed="rId233"/>
        <a:stretch>
          <a:fillRect/>
        </a:stretch>
      </xdr:blipFill>
      <xdr:spPr>
        <a:xfrm>
          <a:off x="503555" y="1389461280"/>
          <a:ext cx="1976120" cy="1971675"/>
        </a:xfrm>
        <a:prstGeom prst="rect">
          <a:avLst/>
        </a:prstGeom>
      </xdr:spPr>
    </xdr:pic>
  </etc:cellImage>
  <etc:cellImage>
    <xdr:pic>
      <xdr:nvPicPr>
        <xdr:cNvPr id="1610" name="ID_D0BB33245AFC44CCA33D7F4E7CDE1C15" descr="【原】JNHP-6BM079=64509152961_3"/>
        <xdr:cNvPicPr>
          <a:picLocks noChangeAspect="1"/>
        </xdr:cNvPicPr>
      </xdr:nvPicPr>
      <xdr:blipFill>
        <a:blip r:embed="rId234"/>
        <a:stretch>
          <a:fillRect/>
        </a:stretch>
      </xdr:blipFill>
      <xdr:spPr>
        <a:xfrm>
          <a:off x="503555" y="1479472530"/>
          <a:ext cx="1976755" cy="1971675"/>
        </a:xfrm>
        <a:prstGeom prst="rect">
          <a:avLst/>
        </a:prstGeom>
      </xdr:spPr>
    </xdr:pic>
  </etc:cellImage>
  <etc:cellImage>
    <xdr:pic>
      <xdr:nvPicPr>
        <xdr:cNvPr id="1613" name="ID_B0ACCFCEEC5E4EDABF21A8F8CC0531A2" descr="【原】JNHP3-BZ053=A2128309600_1"/>
        <xdr:cNvPicPr>
          <a:picLocks noChangeAspect="1"/>
        </xdr:cNvPicPr>
      </xdr:nvPicPr>
      <xdr:blipFill>
        <a:blip r:embed="rId235"/>
        <a:stretch>
          <a:fillRect/>
        </a:stretch>
      </xdr:blipFill>
      <xdr:spPr>
        <a:xfrm>
          <a:off x="496570" y="4999011465"/>
          <a:ext cx="1990725" cy="1985645"/>
        </a:xfrm>
        <a:prstGeom prst="rect">
          <a:avLst/>
        </a:prstGeom>
      </xdr:spPr>
    </xdr:pic>
  </etc:cellImage>
  <etc:cellImage>
    <xdr:pic>
      <xdr:nvPicPr>
        <xdr:cNvPr id="1615" name="ID_E45C8CBA10CA42F9B9C603421700C34E" descr="【原】JNHP3-6BM080=64538385263_4"/>
        <xdr:cNvPicPr>
          <a:picLocks noChangeAspect="1"/>
        </xdr:cNvPicPr>
      </xdr:nvPicPr>
      <xdr:blipFill>
        <a:blip r:embed="rId236"/>
        <a:stretch>
          <a:fillRect/>
        </a:stretch>
      </xdr:blipFill>
      <xdr:spPr>
        <a:xfrm>
          <a:off x="503555" y="1481472780"/>
          <a:ext cx="1976120" cy="1971675"/>
        </a:xfrm>
        <a:prstGeom prst="rect">
          <a:avLst/>
        </a:prstGeom>
      </xdr:spPr>
    </xdr:pic>
  </etc:cellImage>
  <etc:cellImage>
    <xdr:pic>
      <xdr:nvPicPr>
        <xdr:cNvPr id="1617" name="ID_556FFC444D684A5DB794AE59D1A997EB" descr="【原】JNLP-6BM081=64539209708_1"/>
        <xdr:cNvPicPr>
          <a:picLocks noChangeAspect="1"/>
        </xdr:cNvPicPr>
      </xdr:nvPicPr>
      <xdr:blipFill>
        <a:blip r:embed="rId237"/>
        <a:stretch>
          <a:fillRect/>
        </a:stretch>
      </xdr:blipFill>
      <xdr:spPr>
        <a:xfrm>
          <a:off x="503555" y="1483473030"/>
          <a:ext cx="1976120" cy="1971675"/>
        </a:xfrm>
        <a:prstGeom prst="rect">
          <a:avLst/>
        </a:prstGeom>
      </xdr:spPr>
    </xdr:pic>
  </etc:cellImage>
  <etc:cellImage>
    <xdr:pic>
      <xdr:nvPicPr>
        <xdr:cNvPr id="1620" name="ID_CD530B48B47148F3B7C543AE8E81BA43" descr="【原】JNLP-6BM082=64538381357_1"/>
        <xdr:cNvPicPr>
          <a:picLocks noChangeAspect="1"/>
        </xdr:cNvPicPr>
      </xdr:nvPicPr>
      <xdr:blipFill>
        <a:blip r:embed="rId238"/>
        <a:stretch>
          <a:fillRect/>
        </a:stretch>
      </xdr:blipFill>
      <xdr:spPr>
        <a:xfrm>
          <a:off x="503555" y="1485473280"/>
          <a:ext cx="1976120" cy="1971675"/>
        </a:xfrm>
        <a:prstGeom prst="rect">
          <a:avLst/>
        </a:prstGeom>
      </xdr:spPr>
    </xdr:pic>
  </etc:cellImage>
  <etc:cellImage>
    <xdr:pic>
      <xdr:nvPicPr>
        <xdr:cNvPr id="1622" name="ID_B6139B1B5BB340CFB209406CD7801D3D" descr="【原】JNLP-6BM083=64536921017_3"/>
        <xdr:cNvPicPr>
          <a:picLocks noChangeAspect="1"/>
        </xdr:cNvPicPr>
      </xdr:nvPicPr>
      <xdr:blipFill>
        <a:blip r:embed="rId239"/>
        <a:stretch>
          <a:fillRect/>
        </a:stretch>
      </xdr:blipFill>
      <xdr:spPr>
        <a:xfrm>
          <a:off x="503555" y="1487473530"/>
          <a:ext cx="1976755" cy="1971675"/>
        </a:xfrm>
        <a:prstGeom prst="rect">
          <a:avLst/>
        </a:prstGeom>
      </xdr:spPr>
    </xdr:pic>
  </etc:cellImage>
  <etc:cellImage>
    <xdr:pic>
      <xdr:nvPicPr>
        <xdr:cNvPr id="1625" name="ID_976F8863238140D6AA4FFF224E40B106" descr="【原】JNHP3-6BM065=64509365377_3"/>
        <xdr:cNvPicPr>
          <a:picLocks noChangeAspect="1"/>
        </xdr:cNvPicPr>
      </xdr:nvPicPr>
      <xdr:blipFill>
        <a:blip r:embed="rId240"/>
        <a:stretch>
          <a:fillRect/>
        </a:stretch>
      </xdr:blipFill>
      <xdr:spPr>
        <a:xfrm>
          <a:off x="503555" y="1371459030"/>
          <a:ext cx="1976120" cy="1971675"/>
        </a:xfrm>
        <a:prstGeom prst="rect">
          <a:avLst/>
        </a:prstGeom>
      </xdr:spPr>
    </xdr:pic>
  </etc:cellImage>
  <etc:cellImage>
    <xdr:pic>
      <xdr:nvPicPr>
        <xdr:cNvPr id="1626" name="ID_F7615DC6B40748C0ABCABEE7095C957E" descr="【实】64536905645_4"/>
        <xdr:cNvPicPr>
          <a:picLocks noChangeAspect="1"/>
        </xdr:cNvPicPr>
      </xdr:nvPicPr>
      <xdr:blipFill>
        <a:blip r:embed="rId241"/>
        <a:stretch>
          <a:fillRect/>
        </a:stretch>
      </xdr:blipFill>
      <xdr:spPr>
        <a:xfrm>
          <a:off x="556895" y="1257504470"/>
          <a:ext cx="2295525" cy="2299970"/>
        </a:xfrm>
        <a:prstGeom prst="rect">
          <a:avLst/>
        </a:prstGeom>
      </xdr:spPr>
    </xdr:pic>
  </etc:cellImage>
  <etc:cellImage>
    <xdr:pic>
      <xdr:nvPicPr>
        <xdr:cNvPr id="1628" name="ID_A310320185B4482EA98CFBE0E683A88B" descr="【原】ALKT-2321=64539384257_2"/>
        <xdr:cNvPicPr>
          <a:picLocks noChangeAspect="1"/>
        </xdr:cNvPicPr>
      </xdr:nvPicPr>
      <xdr:blipFill>
        <a:blip r:embed="rId242"/>
        <a:stretch>
          <a:fillRect/>
        </a:stretch>
      </xdr:blipFill>
      <xdr:spPr>
        <a:xfrm>
          <a:off x="556895" y="1259516150"/>
          <a:ext cx="2249170" cy="2247900"/>
        </a:xfrm>
        <a:prstGeom prst="rect">
          <a:avLst/>
        </a:prstGeom>
      </xdr:spPr>
    </xdr:pic>
  </etc:cellImage>
  <etc:cellImage>
    <xdr:pic>
      <xdr:nvPicPr>
        <xdr:cNvPr id="1630" name="ID_0E0F1DAE206249CC9D9D5C95A69F612B" descr="【实】64536904013=HA 112799C_2"/>
        <xdr:cNvPicPr>
          <a:picLocks noChangeAspect="1"/>
        </xdr:cNvPicPr>
      </xdr:nvPicPr>
      <xdr:blipFill>
        <a:blip r:embed="rId243"/>
        <a:stretch>
          <a:fillRect/>
        </a:stretch>
      </xdr:blipFill>
      <xdr:spPr>
        <a:xfrm>
          <a:off x="556895" y="1249465370"/>
          <a:ext cx="2456815" cy="2461260"/>
        </a:xfrm>
        <a:prstGeom prst="rect">
          <a:avLst/>
        </a:prstGeom>
      </xdr:spPr>
    </xdr:pic>
  </etc:cellImage>
  <etc:cellImage>
    <xdr:pic>
      <xdr:nvPicPr>
        <xdr:cNvPr id="1631" name="ID_94574D0D99DA4271B298BCE783A44AFA" descr="64539251509_3"/>
        <xdr:cNvPicPr>
          <a:picLocks noChangeAspect="1"/>
        </xdr:cNvPicPr>
      </xdr:nvPicPr>
      <xdr:blipFill>
        <a:blip r:embed="rId244"/>
        <a:stretch>
          <a:fillRect/>
        </a:stretch>
      </xdr:blipFill>
      <xdr:spPr>
        <a:xfrm>
          <a:off x="556895" y="1169399490"/>
          <a:ext cx="2419350" cy="2420620"/>
        </a:xfrm>
        <a:prstGeom prst="rect">
          <a:avLst/>
        </a:prstGeom>
      </xdr:spPr>
    </xdr:pic>
  </etc:cellImage>
  <etc:cellImage>
    <xdr:pic>
      <xdr:nvPicPr>
        <xdr:cNvPr id="1634" name="ID_47F1DAA4A1D342EAB7E4EAE06E709D75" descr="【原】JNLP-6BM004=ALKT-2304=64539217375=64539237277_3"/>
        <xdr:cNvPicPr>
          <a:picLocks noChangeAspect="1"/>
        </xdr:cNvPicPr>
      </xdr:nvPicPr>
      <xdr:blipFill>
        <a:blip r:embed="rId245"/>
        <a:stretch>
          <a:fillRect/>
        </a:stretch>
      </xdr:blipFill>
      <xdr:spPr>
        <a:xfrm>
          <a:off x="504190" y="1046580330"/>
          <a:ext cx="1974850" cy="1981200"/>
        </a:xfrm>
        <a:prstGeom prst="rect">
          <a:avLst/>
        </a:prstGeom>
        <a:noFill/>
        <a:ln w="9525">
          <a:noFill/>
        </a:ln>
      </xdr:spPr>
    </xdr:pic>
  </etc:cellImage>
  <etc:cellImage>
    <xdr:pic>
      <xdr:nvPicPr>
        <xdr:cNvPr id="1635" name="ID_079A438D11564C5E905F18346FAB933E" descr="【原】64539228236_2"/>
        <xdr:cNvPicPr>
          <a:picLocks noChangeAspect="1"/>
        </xdr:cNvPicPr>
      </xdr:nvPicPr>
      <xdr:blipFill>
        <a:blip r:embed="rId246"/>
        <a:stretch>
          <a:fillRect/>
        </a:stretch>
      </xdr:blipFill>
      <xdr:spPr>
        <a:xfrm>
          <a:off x="556895" y="1253516035"/>
          <a:ext cx="2430145" cy="2428240"/>
        </a:xfrm>
        <a:prstGeom prst="rect">
          <a:avLst/>
        </a:prstGeom>
      </xdr:spPr>
    </xdr:pic>
  </etc:cellImage>
  <etc:cellImage>
    <xdr:pic>
      <xdr:nvPicPr>
        <xdr:cNvPr id="1636" name="ID_0FBC789F079043228284FE3520CC3C66" descr="【实】64536923958=64538386000=64538364989=64538363236_4"/>
        <xdr:cNvPicPr>
          <a:picLocks noChangeAspect="1"/>
        </xdr:cNvPicPr>
      </xdr:nvPicPr>
      <xdr:blipFill>
        <a:blip r:embed="rId247"/>
        <a:stretch>
          <a:fillRect/>
        </a:stretch>
      </xdr:blipFill>
      <xdr:spPr>
        <a:xfrm>
          <a:off x="556895" y="1251503720"/>
          <a:ext cx="2447925" cy="2452370"/>
        </a:xfrm>
        <a:prstGeom prst="rect">
          <a:avLst/>
        </a:prstGeom>
      </xdr:spPr>
    </xdr:pic>
  </etc:cellImage>
  <etc:cellImage>
    <xdr:pic>
      <xdr:nvPicPr>
        <xdr:cNvPr id="1637" name="ID_D6230FBDC4B64B0D95C7ED98F60524B0" descr="ALKT-2322=64509271893_1"/>
        <xdr:cNvPicPr>
          <a:picLocks noChangeAspect="1"/>
        </xdr:cNvPicPr>
      </xdr:nvPicPr>
      <xdr:blipFill>
        <a:blip r:embed="rId248"/>
        <a:stretch>
          <a:fillRect/>
        </a:stretch>
      </xdr:blipFill>
      <xdr:spPr>
        <a:xfrm>
          <a:off x="556895" y="1245456615"/>
          <a:ext cx="2096135" cy="2097405"/>
        </a:xfrm>
        <a:prstGeom prst="rect">
          <a:avLst/>
        </a:prstGeom>
      </xdr:spPr>
    </xdr:pic>
  </etc:cellImage>
  <etc:cellImage>
    <xdr:pic>
      <xdr:nvPicPr>
        <xdr:cNvPr id="1638" name="ID_38A53FBAD1154AA1854A1FB102580C4E" descr="64539120003_1"/>
        <xdr:cNvPicPr>
          <a:picLocks noChangeAspect="1"/>
        </xdr:cNvPicPr>
      </xdr:nvPicPr>
      <xdr:blipFill>
        <a:blip r:embed="rId249"/>
        <a:stretch>
          <a:fillRect/>
        </a:stretch>
      </xdr:blipFill>
      <xdr:spPr>
        <a:xfrm>
          <a:off x="556895" y="1243456365"/>
          <a:ext cx="2524125" cy="2525395"/>
        </a:xfrm>
        <a:prstGeom prst="rect">
          <a:avLst/>
        </a:prstGeom>
      </xdr:spPr>
    </xdr:pic>
  </etc:cellImage>
  <etc:cellImage>
    <xdr:pic>
      <xdr:nvPicPr>
        <xdr:cNvPr id="1639" name="ID_489E331D089F402F846456881EF3997B" descr="JNLP-6BM013=64539248303_3"/>
        <xdr:cNvPicPr>
          <a:picLocks noChangeAspect="1"/>
        </xdr:cNvPicPr>
      </xdr:nvPicPr>
      <xdr:blipFill>
        <a:blip r:embed="rId250"/>
        <a:stretch>
          <a:fillRect/>
        </a:stretch>
      </xdr:blipFill>
      <xdr:spPr>
        <a:xfrm>
          <a:off x="556895" y="1241455480"/>
          <a:ext cx="2353310" cy="2355850"/>
        </a:xfrm>
        <a:prstGeom prst="rect">
          <a:avLst/>
        </a:prstGeom>
      </xdr:spPr>
    </xdr:pic>
  </etc:cellImage>
  <etc:cellImage>
    <xdr:pic>
      <xdr:nvPicPr>
        <xdr:cNvPr id="1640" name="ID_C9A58A6D8D0F4778A88F2DAED97A5204" descr="【原】磐荣179_4=6453915173701=64539151737"/>
        <xdr:cNvPicPr>
          <a:picLocks noChangeAspect="1"/>
        </xdr:cNvPicPr>
      </xdr:nvPicPr>
      <xdr:blipFill>
        <a:blip r:embed="rId251"/>
        <a:stretch>
          <a:fillRect/>
        </a:stretch>
      </xdr:blipFill>
      <xdr:spPr>
        <a:xfrm>
          <a:off x="556895" y="1177408745"/>
          <a:ext cx="2380615" cy="2384425"/>
        </a:xfrm>
        <a:prstGeom prst="rect">
          <a:avLst/>
        </a:prstGeom>
      </xdr:spPr>
    </xdr:pic>
  </etc:cellImage>
  <etc:cellImage>
    <xdr:pic>
      <xdr:nvPicPr>
        <xdr:cNvPr id="1641" name="ID_BF5DFDB3DF384A7A8184C7A70BFB06CA" descr="【原】6W683=磐荣178_3=64536982876"/>
        <xdr:cNvPicPr>
          <a:picLocks noChangeAspect="1"/>
        </xdr:cNvPicPr>
      </xdr:nvPicPr>
      <xdr:blipFill>
        <a:blip r:embed="rId252"/>
        <a:stretch>
          <a:fillRect/>
        </a:stretch>
      </xdr:blipFill>
      <xdr:spPr>
        <a:xfrm>
          <a:off x="556895" y="1175408495"/>
          <a:ext cx="2381250" cy="2385695"/>
        </a:xfrm>
        <a:prstGeom prst="rect">
          <a:avLst/>
        </a:prstGeom>
      </xdr:spPr>
    </xdr:pic>
  </etc:cellImage>
  <etc:cellImage>
    <xdr:pic>
      <xdr:nvPicPr>
        <xdr:cNvPr id="1642" name="ID_F31A31C8786C44AB995BCF3CC7DC8A9B" descr="【原】JH-40=2758222_1"/>
        <xdr:cNvPicPr>
          <a:picLocks noChangeAspect="1"/>
        </xdr:cNvPicPr>
      </xdr:nvPicPr>
      <xdr:blipFill>
        <a:blip r:embed="rId253"/>
        <a:stretch>
          <a:fillRect/>
        </a:stretch>
      </xdr:blipFill>
      <xdr:spPr>
        <a:xfrm>
          <a:off x="718820" y="1173589220"/>
          <a:ext cx="2164715" cy="2165985"/>
        </a:xfrm>
        <a:prstGeom prst="rect">
          <a:avLst/>
        </a:prstGeom>
      </xdr:spPr>
    </xdr:pic>
  </etc:cellImage>
  <etc:cellImage>
    <xdr:pic>
      <xdr:nvPicPr>
        <xdr:cNvPr id="1643" name="ID_5169ED3F65FB45C29692AB3993964F7A" descr="64539237278_2"/>
        <xdr:cNvPicPr>
          <a:picLocks noChangeAspect="1"/>
        </xdr:cNvPicPr>
      </xdr:nvPicPr>
      <xdr:blipFill>
        <a:blip r:embed="rId254"/>
        <a:stretch>
          <a:fillRect/>
        </a:stretch>
      </xdr:blipFill>
      <xdr:spPr>
        <a:xfrm>
          <a:off x="556895" y="1171409900"/>
          <a:ext cx="2591435" cy="2590165"/>
        </a:xfrm>
        <a:prstGeom prst="rect">
          <a:avLst/>
        </a:prstGeom>
      </xdr:spPr>
    </xdr:pic>
  </etc:cellImage>
  <etc:cellImage>
    <xdr:pic>
      <xdr:nvPicPr>
        <xdr:cNvPr id="1644" name="ID_F96CB4B2FF4848B0B3543D4994DDE24D" descr="64536987992_1"/>
        <xdr:cNvPicPr>
          <a:picLocks noChangeAspect="1"/>
        </xdr:cNvPicPr>
      </xdr:nvPicPr>
      <xdr:blipFill>
        <a:blip r:embed="rId255"/>
        <a:stretch>
          <a:fillRect/>
        </a:stretch>
      </xdr:blipFill>
      <xdr:spPr>
        <a:xfrm>
          <a:off x="556895" y="1169399490"/>
          <a:ext cx="2324735" cy="2326005"/>
        </a:xfrm>
        <a:prstGeom prst="rect">
          <a:avLst/>
        </a:prstGeom>
      </xdr:spPr>
    </xdr:pic>
  </etc:cellImage>
  <etc:cellImage>
    <xdr:pic>
      <xdr:nvPicPr>
        <xdr:cNvPr id="1645" name="ID_07362266F077436BB4101EBB9E5D1788" descr="JH-28=64539354550=JNHP-BZ008_1"/>
        <xdr:cNvPicPr>
          <a:picLocks noChangeAspect="1"/>
        </xdr:cNvPicPr>
      </xdr:nvPicPr>
      <xdr:blipFill>
        <a:blip r:embed="rId256"/>
        <a:stretch>
          <a:fillRect/>
        </a:stretch>
      </xdr:blipFill>
      <xdr:spPr>
        <a:xfrm>
          <a:off x="556895" y="1167380190"/>
          <a:ext cx="2343150" cy="2344420"/>
        </a:xfrm>
        <a:prstGeom prst="rect">
          <a:avLst/>
        </a:prstGeom>
      </xdr:spPr>
    </xdr:pic>
  </etc:cellImage>
  <etc:cellImage>
    <xdr:pic>
      <xdr:nvPicPr>
        <xdr:cNvPr id="1646" name="ID_F81CE9D8A3044D9898D21DB490A95BFE" descr="【实】JH-02=JNHL-BZ004=64539337124_1"/>
        <xdr:cNvPicPr>
          <a:picLocks noChangeAspect="1"/>
        </xdr:cNvPicPr>
      </xdr:nvPicPr>
      <xdr:blipFill>
        <a:blip r:embed="rId257"/>
        <a:stretch>
          <a:fillRect/>
        </a:stretch>
      </xdr:blipFill>
      <xdr:spPr>
        <a:xfrm>
          <a:off x="556895" y="1165371050"/>
          <a:ext cx="2381885" cy="2380615"/>
        </a:xfrm>
        <a:prstGeom prst="rect">
          <a:avLst/>
        </a:prstGeom>
      </xdr:spPr>
    </xdr:pic>
  </etc:cellImage>
  <etc:cellImage>
    <xdr:pic>
      <xdr:nvPicPr>
        <xdr:cNvPr id="1647" name="ID_F0A2FD97B0774CC0BF2FDAF736F17465" descr="64536989858_1"/>
        <xdr:cNvPicPr>
          <a:picLocks noChangeAspect="1"/>
        </xdr:cNvPicPr>
      </xdr:nvPicPr>
      <xdr:blipFill>
        <a:blip r:embed="rId258"/>
        <a:stretch>
          <a:fillRect/>
        </a:stretch>
      </xdr:blipFill>
      <xdr:spPr>
        <a:xfrm>
          <a:off x="556895" y="1158311755"/>
          <a:ext cx="2191385" cy="2193925"/>
        </a:xfrm>
        <a:prstGeom prst="rect">
          <a:avLst/>
        </a:prstGeom>
      </xdr:spPr>
    </xdr:pic>
  </etc:cellImage>
  <etc:cellImage>
    <xdr:pic>
      <xdr:nvPicPr>
        <xdr:cNvPr id="1649" name="ID_48E3389F5B28413198E175CF94250545" descr="ALKT-2315=64533455912_1"/>
        <xdr:cNvPicPr>
          <a:picLocks noChangeAspect="1"/>
        </xdr:cNvPicPr>
      </xdr:nvPicPr>
      <xdr:blipFill>
        <a:blip r:embed="rId259"/>
        <a:stretch>
          <a:fillRect/>
        </a:stretch>
      </xdr:blipFill>
      <xdr:spPr>
        <a:xfrm>
          <a:off x="556895" y="1152778365"/>
          <a:ext cx="2171700" cy="2172970"/>
        </a:xfrm>
        <a:prstGeom prst="rect">
          <a:avLst/>
        </a:prstGeom>
      </xdr:spPr>
    </xdr:pic>
  </etc:cellImage>
  <etc:cellImage>
    <xdr:pic>
      <xdr:nvPicPr>
        <xdr:cNvPr id="1651" name="ID_BCB54511E5214E2AB4A19F6E97AD9D48" descr="【原】JNHP-6BM008=64533455913=ALKT-2316_4"/>
        <xdr:cNvPicPr>
          <a:picLocks noChangeAspect="1"/>
        </xdr:cNvPicPr>
      </xdr:nvPicPr>
      <xdr:blipFill>
        <a:blip r:embed="rId260"/>
        <a:stretch>
          <a:fillRect/>
        </a:stretch>
      </xdr:blipFill>
      <xdr:spPr>
        <a:xfrm>
          <a:off x="556895" y="1150779385"/>
          <a:ext cx="2411095" cy="2407920"/>
        </a:xfrm>
        <a:prstGeom prst="rect">
          <a:avLst/>
        </a:prstGeom>
      </xdr:spPr>
    </xdr:pic>
  </etc:cellImage>
  <etc:cellImage>
    <xdr:pic>
      <xdr:nvPicPr>
        <xdr:cNvPr id="1652" name="ID_86D960341B2847F69BF8D4F695FCF5AE" descr="ALKT-2309=64539209744_1"/>
        <xdr:cNvPicPr>
          <a:picLocks noChangeAspect="1"/>
        </xdr:cNvPicPr>
      </xdr:nvPicPr>
      <xdr:blipFill>
        <a:blip r:embed="rId261"/>
        <a:stretch>
          <a:fillRect/>
        </a:stretch>
      </xdr:blipFill>
      <xdr:spPr>
        <a:xfrm>
          <a:off x="556895" y="1148777230"/>
          <a:ext cx="2200910" cy="2203450"/>
        </a:xfrm>
        <a:prstGeom prst="rect">
          <a:avLst/>
        </a:prstGeom>
      </xdr:spPr>
    </xdr:pic>
  </etc:cellImage>
  <etc:cellImage>
    <xdr:pic>
      <xdr:nvPicPr>
        <xdr:cNvPr id="1653" name="ID_0AACDEAAFAE74B8EA3BCFAB9AEC16D4B" descr="【原】JNHP-6BM006=64509223325=ALKT-2310_3"/>
        <xdr:cNvPicPr>
          <a:picLocks noChangeAspect="1"/>
        </xdr:cNvPicPr>
      </xdr:nvPicPr>
      <xdr:blipFill>
        <a:blip r:embed="rId262"/>
        <a:stretch>
          <a:fillRect/>
        </a:stretch>
      </xdr:blipFill>
      <xdr:spPr>
        <a:xfrm>
          <a:off x="556895" y="1146778885"/>
          <a:ext cx="2554605" cy="2552065"/>
        </a:xfrm>
        <a:prstGeom prst="rect">
          <a:avLst/>
        </a:prstGeom>
      </xdr:spPr>
    </xdr:pic>
  </etc:cellImage>
  <etc:cellImage>
    <xdr:pic>
      <xdr:nvPicPr>
        <xdr:cNvPr id="1654" name="ID_419108A54C5D49518303E0819F698A8A" descr="ALKT-2307=64539378003=64539292574_4"/>
        <xdr:cNvPicPr>
          <a:picLocks noChangeAspect="1"/>
        </xdr:cNvPicPr>
      </xdr:nvPicPr>
      <xdr:blipFill>
        <a:blip r:embed="rId263"/>
        <a:stretch>
          <a:fillRect/>
        </a:stretch>
      </xdr:blipFill>
      <xdr:spPr>
        <a:xfrm>
          <a:off x="556895" y="1142777115"/>
          <a:ext cx="2200910" cy="2202180"/>
        </a:xfrm>
        <a:prstGeom prst="rect">
          <a:avLst/>
        </a:prstGeom>
      </xdr:spPr>
    </xdr:pic>
  </etc:cellImage>
  <etc:cellImage>
    <xdr:pic>
      <xdr:nvPicPr>
        <xdr:cNvPr id="1655" name="ID_1DF88EE999FB4E2FB519F5485D59BF0E" descr="【原】JNHP-6BM005=64539120010=ALKT-2308_1"/>
        <xdr:cNvPicPr>
          <a:picLocks noChangeAspect="1"/>
        </xdr:cNvPicPr>
      </xdr:nvPicPr>
      <xdr:blipFill>
        <a:blip r:embed="rId264"/>
        <a:stretch>
          <a:fillRect/>
        </a:stretch>
      </xdr:blipFill>
      <xdr:spPr>
        <a:xfrm>
          <a:off x="556895" y="1140778135"/>
          <a:ext cx="2515870" cy="2512695"/>
        </a:xfrm>
        <a:prstGeom prst="rect">
          <a:avLst/>
        </a:prstGeom>
      </xdr:spPr>
    </xdr:pic>
  </etc:cellImage>
  <etc:cellImage>
    <xdr:pic>
      <xdr:nvPicPr>
        <xdr:cNvPr id="1656" name="ID_EB61ED22BCEA44839818EBF340074CD2" descr="【原】JNLP-6BM003=64539223297=ALKT-2302_1"/>
        <xdr:cNvPicPr>
          <a:picLocks noChangeAspect="1"/>
        </xdr:cNvPicPr>
      </xdr:nvPicPr>
      <xdr:blipFill>
        <a:blip r:embed="rId265"/>
        <a:stretch>
          <a:fillRect/>
        </a:stretch>
      </xdr:blipFill>
      <xdr:spPr>
        <a:xfrm>
          <a:off x="556895" y="1138777250"/>
          <a:ext cx="2763520" cy="2762885"/>
        </a:xfrm>
        <a:prstGeom prst="rect">
          <a:avLst/>
        </a:prstGeom>
      </xdr:spPr>
    </xdr:pic>
  </etc:cellImage>
  <etc:cellImage>
    <xdr:pic>
      <xdr:nvPicPr>
        <xdr:cNvPr id="1658" name="ID_A49E829304A540349554013ADB8AB4D1" descr="【原】JNHP-6BM002=64539213843=ALKT-2301_1"/>
        <xdr:cNvPicPr>
          <a:picLocks noChangeAspect="1"/>
        </xdr:cNvPicPr>
      </xdr:nvPicPr>
      <xdr:blipFill>
        <a:blip r:embed="rId266"/>
        <a:stretch>
          <a:fillRect/>
        </a:stretch>
      </xdr:blipFill>
      <xdr:spPr>
        <a:xfrm>
          <a:off x="556895" y="1136777000"/>
          <a:ext cx="2411095" cy="2410460"/>
        </a:xfrm>
        <a:prstGeom prst="rect">
          <a:avLst/>
        </a:prstGeom>
      </xdr:spPr>
    </xdr:pic>
  </etc:cellImage>
  <etc:cellImage>
    <xdr:pic>
      <xdr:nvPicPr>
        <xdr:cNvPr id="1659" name="ID_DDCB6DB9B7274FE091F599CC35BAE40F" descr="【原】6W681=磐荣176=64531504536_1"/>
        <xdr:cNvPicPr>
          <a:picLocks noChangeAspect="1"/>
        </xdr:cNvPicPr>
      </xdr:nvPicPr>
      <xdr:blipFill>
        <a:blip r:embed="rId267"/>
        <a:stretch>
          <a:fillRect/>
        </a:stretch>
      </xdr:blipFill>
      <xdr:spPr>
        <a:xfrm>
          <a:off x="556895" y="1313520995"/>
          <a:ext cx="2114550" cy="2118995"/>
        </a:xfrm>
        <a:prstGeom prst="rect">
          <a:avLst/>
        </a:prstGeom>
      </xdr:spPr>
    </xdr:pic>
  </etc:cellImage>
  <etc:cellImage>
    <xdr:pic>
      <xdr:nvPicPr>
        <xdr:cNvPr id="1660" name="ID_443331621208423BAA457E0B8EBFA67D" descr="【原】6W682=磐荣177=64509181882=64531504537_4"/>
        <xdr:cNvPicPr>
          <a:picLocks noChangeAspect="1"/>
        </xdr:cNvPicPr>
      </xdr:nvPicPr>
      <xdr:blipFill>
        <a:blip r:embed="rId268"/>
        <a:stretch>
          <a:fillRect/>
        </a:stretch>
      </xdr:blipFill>
      <xdr:spPr>
        <a:xfrm>
          <a:off x="556895" y="1315521245"/>
          <a:ext cx="2724150" cy="2728595"/>
        </a:xfrm>
        <a:prstGeom prst="rect">
          <a:avLst/>
        </a:prstGeom>
      </xdr:spPr>
    </xdr:pic>
  </etc:cellImage>
  <etc:cellImage>
    <xdr:pic>
      <xdr:nvPicPr>
        <xdr:cNvPr id="1661" name="ID_4C6312F8CFAD40E78BBFA810C28577E6" descr="【原】磐荣272=64533400403_3"/>
        <xdr:cNvPicPr>
          <a:picLocks noChangeAspect="1"/>
        </xdr:cNvPicPr>
      </xdr:nvPicPr>
      <xdr:blipFill>
        <a:blip r:embed="rId269"/>
        <a:stretch>
          <a:fillRect/>
        </a:stretch>
      </xdr:blipFill>
      <xdr:spPr>
        <a:xfrm>
          <a:off x="556895" y="1317521495"/>
          <a:ext cx="2713990" cy="2718435"/>
        </a:xfrm>
        <a:prstGeom prst="rect">
          <a:avLst/>
        </a:prstGeom>
      </xdr:spPr>
    </xdr:pic>
  </etc:cellImage>
  <etc:cellImage>
    <xdr:pic>
      <xdr:nvPicPr>
        <xdr:cNvPr id="1662" name="ID_5DFB6E8E9E4E4AC2B32AE306A425E47D" descr="【原】JNHP3-BM00016=2296-00016=64538378602=64538375758_4"/>
        <xdr:cNvPicPr>
          <a:picLocks noChangeAspect="1"/>
        </xdr:cNvPicPr>
      </xdr:nvPicPr>
      <xdr:blipFill>
        <a:blip r:embed="rId270"/>
        <a:stretch>
          <a:fillRect/>
        </a:stretch>
      </xdr:blipFill>
      <xdr:spPr>
        <a:xfrm>
          <a:off x="556895" y="1319521745"/>
          <a:ext cx="2266950" cy="2271395"/>
        </a:xfrm>
        <a:prstGeom prst="rect">
          <a:avLst/>
        </a:prstGeom>
      </xdr:spPr>
    </xdr:pic>
  </etc:cellImage>
  <etc:cellImage>
    <xdr:pic>
      <xdr:nvPicPr>
        <xdr:cNvPr id="1663" name="ID_310AB4B88B7D4288A73EF45B3D896D8A" descr="【原】JNHP3-BM00009=2296-00009=64538379720_3"/>
        <xdr:cNvPicPr>
          <a:picLocks noChangeAspect="1"/>
        </xdr:cNvPicPr>
      </xdr:nvPicPr>
      <xdr:blipFill>
        <a:blip r:embed="rId271"/>
        <a:stretch>
          <a:fillRect/>
        </a:stretch>
      </xdr:blipFill>
      <xdr:spPr>
        <a:xfrm>
          <a:off x="556895" y="1321521995"/>
          <a:ext cx="2362200" cy="2366645"/>
        </a:xfrm>
        <a:prstGeom prst="rect">
          <a:avLst/>
        </a:prstGeom>
      </xdr:spPr>
    </xdr:pic>
  </etc:cellImage>
  <etc:cellImage>
    <xdr:pic>
      <xdr:nvPicPr>
        <xdr:cNvPr id="1664" name="ID_7FF830C3CE1F43BBBC42B7449957CB73" descr="【原】JNHP3-BM00015=2296-00015=64538372989=64538391191_3"/>
        <xdr:cNvPicPr>
          <a:picLocks noChangeAspect="1"/>
        </xdr:cNvPicPr>
      </xdr:nvPicPr>
      <xdr:blipFill>
        <a:blip r:embed="rId272"/>
        <a:stretch>
          <a:fillRect/>
        </a:stretch>
      </xdr:blipFill>
      <xdr:spPr>
        <a:xfrm>
          <a:off x="556895" y="1323521610"/>
          <a:ext cx="2428875" cy="2433955"/>
        </a:xfrm>
        <a:prstGeom prst="rect">
          <a:avLst/>
        </a:prstGeom>
      </xdr:spPr>
    </xdr:pic>
  </etc:cellImage>
  <etc:cellImage>
    <xdr:pic>
      <xdr:nvPicPr>
        <xdr:cNvPr id="1665" name="ID_E5FC7FC21F364EF0A4D39D3CBAF58AD9" descr="【原】JNHP3-BM010DE=2296-00010=64538375753_4"/>
        <xdr:cNvPicPr>
          <a:picLocks noChangeAspect="1"/>
        </xdr:cNvPicPr>
      </xdr:nvPicPr>
      <xdr:blipFill>
        <a:blip r:embed="rId273"/>
        <a:stretch>
          <a:fillRect/>
        </a:stretch>
      </xdr:blipFill>
      <xdr:spPr>
        <a:xfrm>
          <a:off x="556895" y="1325523765"/>
          <a:ext cx="2544445" cy="2544445"/>
        </a:xfrm>
        <a:prstGeom prst="rect">
          <a:avLst/>
        </a:prstGeom>
      </xdr:spPr>
    </xdr:pic>
  </etc:cellImage>
  <etc:cellImage>
    <xdr:pic>
      <xdr:nvPicPr>
        <xdr:cNvPr id="1666" name="ID_1BF7E51553AB44A1B9351B77BBFD7CB9" descr="【原】JNLP-BM025DE=2296-00025=64531380729_4"/>
        <xdr:cNvPicPr>
          <a:picLocks noChangeAspect="1"/>
        </xdr:cNvPicPr>
      </xdr:nvPicPr>
      <xdr:blipFill>
        <a:blip r:embed="rId274"/>
        <a:stretch>
          <a:fillRect/>
        </a:stretch>
      </xdr:blipFill>
      <xdr:spPr>
        <a:xfrm>
          <a:off x="556895" y="1327523380"/>
          <a:ext cx="2200910" cy="2203450"/>
        </a:xfrm>
        <a:prstGeom prst="rect">
          <a:avLst/>
        </a:prstGeom>
      </xdr:spPr>
    </xdr:pic>
  </etc:cellImage>
  <etc:cellImage>
    <xdr:pic>
      <xdr:nvPicPr>
        <xdr:cNvPr id="1669" name="ID_FCC6039F6CE140ECA62C8C4C36C04CFE" descr="【原】JNHP3-BM026DE=2296-00026=64538367976_3"/>
        <xdr:cNvPicPr>
          <a:picLocks noChangeAspect="1"/>
        </xdr:cNvPicPr>
      </xdr:nvPicPr>
      <xdr:blipFill>
        <a:blip r:embed="rId275"/>
        <a:stretch>
          <a:fillRect/>
        </a:stretch>
      </xdr:blipFill>
      <xdr:spPr>
        <a:xfrm>
          <a:off x="556895" y="1329522995"/>
          <a:ext cx="2409190" cy="2413635"/>
        </a:xfrm>
        <a:prstGeom prst="rect">
          <a:avLst/>
        </a:prstGeom>
      </xdr:spPr>
    </xdr:pic>
  </etc:cellImage>
  <etc:cellImage>
    <xdr:pic>
      <xdr:nvPicPr>
        <xdr:cNvPr id="1673" name="ID_CF4E8A431914495496B4B788CCBFD816" descr="【原】2296-00013_9"/>
        <xdr:cNvPicPr>
          <a:picLocks noChangeAspect="1"/>
        </xdr:cNvPicPr>
      </xdr:nvPicPr>
      <xdr:blipFill>
        <a:blip r:embed="rId276"/>
        <a:stretch>
          <a:fillRect/>
        </a:stretch>
      </xdr:blipFill>
      <xdr:spPr>
        <a:xfrm>
          <a:off x="556895" y="1331526420"/>
          <a:ext cx="2210435" cy="2207260"/>
        </a:xfrm>
        <a:prstGeom prst="rect">
          <a:avLst/>
        </a:prstGeom>
      </xdr:spPr>
    </xdr:pic>
  </etc:cellImage>
  <etc:cellImage>
    <xdr:pic>
      <xdr:nvPicPr>
        <xdr:cNvPr id="1675" name="ID_FCEE9EB8F8E14A1D9A35D28E9C0A7CCA" descr="【原】JNHP-BM036DE=2296-00036_4"/>
        <xdr:cNvPicPr>
          <a:picLocks noChangeAspect="1"/>
        </xdr:cNvPicPr>
      </xdr:nvPicPr>
      <xdr:blipFill>
        <a:blip r:embed="rId277"/>
        <a:stretch>
          <a:fillRect/>
        </a:stretch>
      </xdr:blipFill>
      <xdr:spPr>
        <a:xfrm>
          <a:off x="556895" y="1333526035"/>
          <a:ext cx="2239010" cy="2236470"/>
        </a:xfrm>
        <a:prstGeom prst="rect">
          <a:avLst/>
        </a:prstGeom>
      </xdr:spPr>
    </xdr:pic>
  </etc:cellImage>
  <etc:cellImage>
    <xdr:pic>
      <xdr:nvPicPr>
        <xdr:cNvPr id="1677" name="ID_A3A074F9AFBD4A4D83BE29AA8C9AD9B5" descr="【原】JNLP-BM020DE=2296-00020_4"/>
        <xdr:cNvPicPr>
          <a:picLocks noChangeAspect="1"/>
        </xdr:cNvPicPr>
      </xdr:nvPicPr>
      <xdr:blipFill>
        <a:blip r:embed="rId278"/>
        <a:stretch>
          <a:fillRect/>
        </a:stretch>
      </xdr:blipFill>
      <xdr:spPr>
        <a:xfrm>
          <a:off x="556895" y="1335526920"/>
          <a:ext cx="2287270" cy="2284095"/>
        </a:xfrm>
        <a:prstGeom prst="rect">
          <a:avLst/>
        </a:prstGeom>
      </xdr:spPr>
    </xdr:pic>
  </etc:cellImage>
  <etc:cellImage>
    <xdr:pic>
      <xdr:nvPicPr>
        <xdr:cNvPr id="1679" name="ID_76C7922E1E8F490C808ECC6FB071E526" descr="【原】JNHP-BM038DE=2296-00038=64531375972_3"/>
        <xdr:cNvPicPr>
          <a:picLocks noChangeAspect="1"/>
        </xdr:cNvPicPr>
      </xdr:nvPicPr>
      <xdr:blipFill>
        <a:blip r:embed="rId279"/>
        <a:stretch>
          <a:fillRect/>
        </a:stretch>
      </xdr:blipFill>
      <xdr:spPr>
        <a:xfrm>
          <a:off x="556895" y="1337527170"/>
          <a:ext cx="2353945" cy="2350135"/>
        </a:xfrm>
        <a:prstGeom prst="rect">
          <a:avLst/>
        </a:prstGeom>
      </xdr:spPr>
    </xdr:pic>
  </etc:cellImage>
  <etc:cellImage>
    <xdr:pic>
      <xdr:nvPicPr>
        <xdr:cNvPr id="1681" name="ID_A98A4E932AAF454984B04898E8E15A1B" descr="【原】JNHP-BM037DE=2296-00037=64531391249_2"/>
        <xdr:cNvPicPr>
          <a:picLocks noChangeAspect="1"/>
        </xdr:cNvPicPr>
      </xdr:nvPicPr>
      <xdr:blipFill>
        <a:blip r:embed="rId280"/>
        <a:stretch>
          <a:fillRect/>
        </a:stretch>
      </xdr:blipFill>
      <xdr:spPr>
        <a:xfrm>
          <a:off x="556895" y="1339527420"/>
          <a:ext cx="2200910" cy="2197735"/>
        </a:xfrm>
        <a:prstGeom prst="rect">
          <a:avLst/>
        </a:prstGeom>
      </xdr:spPr>
    </xdr:pic>
  </etc:cellImage>
  <etc:cellImage>
    <xdr:pic>
      <xdr:nvPicPr>
        <xdr:cNvPr id="1684" name="ID_8C08E60640A9427587A5AA12F5454BCF" descr="【原】JNLP-BM023DE=2296-00023=64538390982_4"/>
        <xdr:cNvPicPr>
          <a:picLocks noChangeAspect="1"/>
        </xdr:cNvPicPr>
      </xdr:nvPicPr>
      <xdr:blipFill>
        <a:blip r:embed="rId281"/>
        <a:stretch>
          <a:fillRect/>
        </a:stretch>
      </xdr:blipFill>
      <xdr:spPr>
        <a:xfrm>
          <a:off x="556895" y="1341524495"/>
          <a:ext cx="2200275" cy="2204720"/>
        </a:xfrm>
        <a:prstGeom prst="rect">
          <a:avLst/>
        </a:prstGeom>
      </xdr:spPr>
    </xdr:pic>
  </etc:cellImage>
  <etc:cellImage>
    <xdr:pic>
      <xdr:nvPicPr>
        <xdr:cNvPr id="1700" name="ID_1847BB29DAC74B468774B24411BDEE2A" descr="【原】JNHP-BM035DE=2296-00035=64536904775_4"/>
        <xdr:cNvPicPr>
          <a:picLocks noChangeAspect="1"/>
        </xdr:cNvPicPr>
      </xdr:nvPicPr>
      <xdr:blipFill>
        <a:blip r:embed="rId282"/>
        <a:stretch>
          <a:fillRect/>
        </a:stretch>
      </xdr:blipFill>
      <xdr:spPr>
        <a:xfrm>
          <a:off x="556895" y="1343527920"/>
          <a:ext cx="2305685" cy="2302510"/>
        </a:xfrm>
        <a:prstGeom prst="rect">
          <a:avLst/>
        </a:prstGeom>
      </xdr:spPr>
    </xdr:pic>
  </etc:cellImage>
  <etc:cellImage>
    <xdr:pic>
      <xdr:nvPicPr>
        <xdr:cNvPr id="1710" name="ID_D8BD86DEA9314E2DAAA7110CAAD0C719" descr="【原】JNHP-BM032DE=2296-00032=64539067595_4"/>
        <xdr:cNvPicPr>
          <a:picLocks noChangeAspect="1"/>
        </xdr:cNvPicPr>
      </xdr:nvPicPr>
      <xdr:blipFill>
        <a:blip r:embed="rId283"/>
        <a:stretch>
          <a:fillRect/>
        </a:stretch>
      </xdr:blipFill>
      <xdr:spPr>
        <a:xfrm>
          <a:off x="556895" y="1345524360"/>
          <a:ext cx="2627630" cy="2633345"/>
        </a:xfrm>
        <a:prstGeom prst="rect">
          <a:avLst/>
        </a:prstGeom>
      </xdr:spPr>
    </xdr:pic>
  </etc:cellImage>
  <etc:cellImage>
    <xdr:pic>
      <xdr:nvPicPr>
        <xdr:cNvPr id="1718" name="ID_6B8EC36F2E7B4620847F5008338B341E" descr="【原】JNHP3-BM011DE=2296-00011=64538390473_4"/>
        <xdr:cNvPicPr>
          <a:picLocks noChangeAspect="1"/>
        </xdr:cNvPicPr>
      </xdr:nvPicPr>
      <xdr:blipFill>
        <a:blip r:embed="rId284"/>
        <a:stretch>
          <a:fillRect/>
        </a:stretch>
      </xdr:blipFill>
      <xdr:spPr>
        <a:xfrm>
          <a:off x="556895" y="1347528420"/>
          <a:ext cx="2420620" cy="2416810"/>
        </a:xfrm>
        <a:prstGeom prst="rect">
          <a:avLst/>
        </a:prstGeom>
      </xdr:spPr>
    </xdr:pic>
  </etc:cellImage>
  <etc:cellImage>
    <xdr:pic>
      <xdr:nvPicPr>
        <xdr:cNvPr id="1730" name="ID_AF3CCE5CB9454F949CF9CB4D478E499A" descr="【原】JNLP-BM024DE=2296-00024=64539067571_3"/>
        <xdr:cNvPicPr>
          <a:picLocks noChangeAspect="1"/>
        </xdr:cNvPicPr>
      </xdr:nvPicPr>
      <xdr:blipFill>
        <a:blip r:embed="rId285"/>
        <a:stretch>
          <a:fillRect/>
        </a:stretch>
      </xdr:blipFill>
      <xdr:spPr>
        <a:xfrm>
          <a:off x="556895" y="1349528670"/>
          <a:ext cx="2563495" cy="2559685"/>
        </a:xfrm>
        <a:prstGeom prst="rect">
          <a:avLst/>
        </a:prstGeom>
      </xdr:spPr>
    </xdr:pic>
  </etc:cellImage>
  <etc:cellImage>
    <xdr:pic>
      <xdr:nvPicPr>
        <xdr:cNvPr id="1732" name="ID_69296C5C6A934306B05B9EFF15EC3B2F" descr="【原】磐荣383=64536918903_1"/>
        <xdr:cNvPicPr>
          <a:picLocks noChangeAspect="1"/>
        </xdr:cNvPicPr>
      </xdr:nvPicPr>
      <xdr:blipFill>
        <a:blip r:embed="rId286"/>
        <a:stretch>
          <a:fillRect/>
        </a:stretch>
      </xdr:blipFill>
      <xdr:spPr>
        <a:xfrm>
          <a:off x="556895" y="1351528920"/>
          <a:ext cx="2621280" cy="2616835"/>
        </a:xfrm>
        <a:prstGeom prst="rect">
          <a:avLst/>
        </a:prstGeom>
      </xdr:spPr>
    </xdr:pic>
  </etc:cellImage>
  <etc:cellImage>
    <xdr:pic>
      <xdr:nvPicPr>
        <xdr:cNvPr id="1741" name="ID_9CF9C0D0EF174733B12DCCF741CF7DE3" descr="【原】6W765=磐荣236=64536911951_3"/>
        <xdr:cNvPicPr>
          <a:picLocks noChangeAspect="1"/>
        </xdr:cNvPicPr>
      </xdr:nvPicPr>
      <xdr:blipFill>
        <a:blip r:embed="rId287"/>
        <a:stretch>
          <a:fillRect/>
        </a:stretch>
      </xdr:blipFill>
      <xdr:spPr>
        <a:xfrm>
          <a:off x="556895" y="1353529170"/>
          <a:ext cx="2372995" cy="2369185"/>
        </a:xfrm>
        <a:prstGeom prst="rect">
          <a:avLst/>
        </a:prstGeom>
      </xdr:spPr>
    </xdr:pic>
  </etc:cellImage>
  <etc:cellImage>
    <xdr:pic>
      <xdr:nvPicPr>
        <xdr:cNvPr id="1745" name="ID_5E7051B062A44D8E8C488C396B1D42A8" descr="【原】JNHP-BM022DE=2296-00022_1"/>
        <xdr:cNvPicPr>
          <a:picLocks noChangeAspect="1"/>
        </xdr:cNvPicPr>
      </xdr:nvPicPr>
      <xdr:blipFill>
        <a:blip r:embed="rId288"/>
        <a:stretch>
          <a:fillRect/>
        </a:stretch>
      </xdr:blipFill>
      <xdr:spPr>
        <a:xfrm>
          <a:off x="556895" y="1355526880"/>
          <a:ext cx="2676525" cy="2679065"/>
        </a:xfrm>
        <a:prstGeom prst="rect">
          <a:avLst/>
        </a:prstGeom>
      </xdr:spPr>
    </xdr:pic>
  </etc:cellImage>
  <etc:cellImage>
    <xdr:pic>
      <xdr:nvPicPr>
        <xdr:cNvPr id="1748" name="ID_0DD9217830CB4B04BAF632ABFCAF027D" descr="【原】JNHP-BM014DE=2296-00014_1"/>
        <xdr:cNvPicPr>
          <a:picLocks noChangeAspect="1"/>
        </xdr:cNvPicPr>
      </xdr:nvPicPr>
      <xdr:blipFill>
        <a:blip r:embed="rId289"/>
        <a:stretch>
          <a:fillRect/>
        </a:stretch>
      </xdr:blipFill>
      <xdr:spPr>
        <a:xfrm>
          <a:off x="556895" y="1357529670"/>
          <a:ext cx="2353945" cy="2350135"/>
        </a:xfrm>
        <a:prstGeom prst="rect">
          <a:avLst/>
        </a:prstGeom>
      </xdr:spPr>
    </xdr:pic>
  </etc:cellImage>
  <etc:cellImage>
    <xdr:pic>
      <xdr:nvPicPr>
        <xdr:cNvPr id="1750" name="ID_B80B78823BA44FC785C099A68C927DE0" descr="【原】JNHP-BM027DE=2296-00027_1"/>
        <xdr:cNvPicPr>
          <a:picLocks noChangeAspect="1"/>
        </xdr:cNvPicPr>
      </xdr:nvPicPr>
      <xdr:blipFill>
        <a:blip r:embed="rId290"/>
        <a:stretch>
          <a:fillRect/>
        </a:stretch>
      </xdr:blipFill>
      <xdr:spPr>
        <a:xfrm>
          <a:off x="556895" y="1359529920"/>
          <a:ext cx="2324735" cy="2320925"/>
        </a:xfrm>
        <a:prstGeom prst="rect">
          <a:avLst/>
        </a:prstGeom>
      </xdr:spPr>
    </xdr:pic>
  </etc:cellImage>
  <etc:cellImage>
    <xdr:pic>
      <xdr:nvPicPr>
        <xdr:cNvPr id="1757" name="ID_B7A491B13FC94CA8BC597ADE6F6A8A09" descr="【原】JNHP-BM071DE=2296-0071_1"/>
        <xdr:cNvPicPr>
          <a:picLocks noChangeAspect="1"/>
        </xdr:cNvPicPr>
      </xdr:nvPicPr>
      <xdr:blipFill>
        <a:blip r:embed="rId291"/>
        <a:stretch>
          <a:fillRect/>
        </a:stretch>
      </xdr:blipFill>
      <xdr:spPr>
        <a:xfrm>
          <a:off x="556895" y="1361527630"/>
          <a:ext cx="2486025" cy="2487930"/>
        </a:xfrm>
        <a:prstGeom prst="rect">
          <a:avLst/>
        </a:prstGeom>
      </xdr:spPr>
    </xdr:pic>
  </etc:cellImage>
  <etc:cellImage>
    <xdr:pic>
      <xdr:nvPicPr>
        <xdr:cNvPr id="1766" name="ID_D934CD7169FE4B1DAAAC4520EBF265E5" descr="【原】JNLP-BM034DE=2296-00034_3"/>
        <xdr:cNvPicPr>
          <a:picLocks noChangeAspect="1"/>
        </xdr:cNvPicPr>
      </xdr:nvPicPr>
      <xdr:blipFill>
        <a:blip r:embed="rId292"/>
        <a:stretch>
          <a:fillRect/>
        </a:stretch>
      </xdr:blipFill>
      <xdr:spPr>
        <a:xfrm>
          <a:off x="556895" y="1363530420"/>
          <a:ext cx="2411095" cy="2407285"/>
        </a:xfrm>
        <a:prstGeom prst="rect">
          <a:avLst/>
        </a:prstGeom>
      </xdr:spPr>
    </xdr:pic>
  </etc:cellImage>
  <etc:cellImage>
    <xdr:pic>
      <xdr:nvPicPr>
        <xdr:cNvPr id="1633" name="ID_55F74CA2BBD74872B3BF61EDE743ED8E" descr="【原】7E0820721E_2"/>
        <xdr:cNvPicPr>
          <a:picLocks noChangeAspect="1"/>
        </xdr:cNvPicPr>
      </xdr:nvPicPr>
      <xdr:blipFill>
        <a:blip r:embed="rId293"/>
        <a:stretch>
          <a:fillRect/>
        </a:stretch>
      </xdr:blipFill>
      <xdr:spPr>
        <a:xfrm>
          <a:off x="506095" y="1041998805"/>
          <a:ext cx="1971675" cy="1971675"/>
        </a:xfrm>
        <a:prstGeom prst="rect">
          <a:avLst/>
        </a:prstGeom>
      </xdr:spPr>
    </xdr:pic>
  </etc:cellImage>
  <etc:cellImage>
    <xdr:pic>
      <xdr:nvPicPr>
        <xdr:cNvPr id="1886" name="ID_9E2EF405B0A343CDB522BFC10D7CACFB" descr="【原】JN-6W1029=6RU820743C_4"/>
        <xdr:cNvPicPr>
          <a:picLocks noChangeAspect="1"/>
        </xdr:cNvPicPr>
      </xdr:nvPicPr>
      <xdr:blipFill>
        <a:blip r:embed="rId294"/>
        <a:stretch>
          <a:fillRect/>
        </a:stretch>
      </xdr:blipFill>
      <xdr:spPr>
        <a:xfrm>
          <a:off x="506730" y="1043999055"/>
          <a:ext cx="1970405" cy="1971675"/>
        </a:xfrm>
        <a:prstGeom prst="rect">
          <a:avLst/>
        </a:prstGeom>
      </xdr:spPr>
    </xdr:pic>
  </etc:cellImage>
  <etc:cellImage>
    <xdr:pic>
      <xdr:nvPicPr>
        <xdr:cNvPr id="1884" name="ID_AF220B5C1DB447A887C4FE73B55679F2" descr="【大】JN-OL00098=AWMS104=6C0816721B_1"/>
        <xdr:cNvPicPr>
          <a:picLocks noChangeAspect="1"/>
        </xdr:cNvPicPr>
      </xdr:nvPicPr>
      <xdr:blipFill>
        <a:blip r:embed="rId295"/>
        <a:stretch>
          <a:fillRect/>
        </a:stretch>
      </xdr:blipFill>
      <xdr:spPr>
        <a:xfrm>
          <a:off x="506095" y="1045999305"/>
          <a:ext cx="1971675" cy="1971675"/>
        </a:xfrm>
        <a:prstGeom prst="rect">
          <a:avLst/>
        </a:prstGeom>
      </xdr:spPr>
    </xdr:pic>
  </etc:cellImage>
  <etc:cellImage>
    <xdr:pic>
      <xdr:nvPicPr>
        <xdr:cNvPr id="1908" name="ID_F9F822D9E92B44F09BE61DECF0CAE6E5" descr="【原】JNHP-BZ054=A2468303515_1"/>
        <xdr:cNvPicPr>
          <a:picLocks noChangeAspect="1"/>
        </xdr:cNvPicPr>
      </xdr:nvPicPr>
      <xdr:blipFill>
        <a:blip r:embed="rId296"/>
        <a:stretch>
          <a:fillRect/>
        </a:stretch>
      </xdr:blipFill>
      <xdr:spPr>
        <a:xfrm>
          <a:off x="496570" y="4993629840"/>
          <a:ext cx="1990725" cy="1985645"/>
        </a:xfrm>
        <a:prstGeom prst="rect">
          <a:avLst/>
        </a:prstGeom>
      </xdr:spPr>
    </xdr:pic>
  </etc:cellImage>
  <etc:cellImage>
    <xdr:pic>
      <xdr:nvPicPr>
        <xdr:cNvPr id="1914" name="ID_898C1EF866F741A8898EA9B3B6C731DD" descr="【原】JNHP-BZ055=A2048305016_1"/>
        <xdr:cNvPicPr>
          <a:picLocks noChangeAspect="1"/>
        </xdr:cNvPicPr>
      </xdr:nvPicPr>
      <xdr:blipFill>
        <a:blip r:embed="rId297"/>
        <a:stretch>
          <a:fillRect/>
        </a:stretch>
      </xdr:blipFill>
      <xdr:spPr>
        <a:xfrm>
          <a:off x="496570" y="4995649140"/>
          <a:ext cx="1990725" cy="1985645"/>
        </a:xfrm>
        <a:prstGeom prst="rect">
          <a:avLst/>
        </a:prstGeom>
      </xdr:spPr>
    </xdr:pic>
  </etc:cellImage>
  <etc:cellImage>
    <xdr:pic>
      <xdr:nvPicPr>
        <xdr:cNvPr id="1922" name="ID_067CDEECF49341718A59871BA24417A1" descr="【原】JNLP-BZ056=A2228306002_4"/>
        <xdr:cNvPicPr>
          <a:picLocks noChangeAspect="1"/>
        </xdr:cNvPicPr>
      </xdr:nvPicPr>
      <xdr:blipFill>
        <a:blip r:embed="rId298"/>
        <a:stretch>
          <a:fillRect/>
        </a:stretch>
      </xdr:blipFill>
      <xdr:spPr>
        <a:xfrm>
          <a:off x="496570" y="4997668440"/>
          <a:ext cx="1990725" cy="1985645"/>
        </a:xfrm>
        <a:prstGeom prst="rect">
          <a:avLst/>
        </a:prstGeom>
      </xdr:spPr>
    </xdr:pic>
  </etc:cellImage>
  <etc:cellImage>
    <xdr:pic>
      <xdr:nvPicPr>
        <xdr:cNvPr id="1925" name="ID_B394F1A46AAA46268C71BA2619BEBCC3" descr="【原】JNLP-BZ057=A2468305600_4"/>
        <xdr:cNvPicPr>
          <a:picLocks noChangeAspect="1"/>
        </xdr:cNvPicPr>
      </xdr:nvPicPr>
      <xdr:blipFill>
        <a:blip r:embed="rId299"/>
        <a:stretch>
          <a:fillRect/>
        </a:stretch>
      </xdr:blipFill>
      <xdr:spPr>
        <a:xfrm>
          <a:off x="496570" y="4999687740"/>
          <a:ext cx="1990725" cy="1985645"/>
        </a:xfrm>
        <a:prstGeom prst="rect">
          <a:avLst/>
        </a:prstGeom>
      </xdr:spPr>
    </xdr:pic>
  </etc:cellImage>
  <etc:cellImage>
    <xdr:pic>
      <xdr:nvPicPr>
        <xdr:cNvPr id="1929" name="ID_16CD074EC9514B62B963E60FD6B08C90" descr="【原】JNLP-BZ058=A2228300702_3"/>
        <xdr:cNvPicPr>
          <a:picLocks noChangeAspect="1"/>
        </xdr:cNvPicPr>
      </xdr:nvPicPr>
      <xdr:blipFill>
        <a:blip r:embed="rId300"/>
        <a:stretch>
          <a:fillRect/>
        </a:stretch>
      </xdr:blipFill>
      <xdr:spPr>
        <a:xfrm>
          <a:off x="496570" y="5001707040"/>
          <a:ext cx="1990725" cy="1985645"/>
        </a:xfrm>
        <a:prstGeom prst="rect">
          <a:avLst/>
        </a:prstGeom>
      </xdr:spPr>
    </xdr:pic>
  </etc:cellImage>
  <etc:cellImage>
    <xdr:pic>
      <xdr:nvPicPr>
        <xdr:cNvPr id="1981" name="ID_5A8E75C859844D7CAF126B79D3B18D6B" descr="【原】JNLP-6BM064=64509357947_2"/>
        <xdr:cNvPicPr>
          <a:picLocks noChangeAspect="1"/>
        </xdr:cNvPicPr>
      </xdr:nvPicPr>
      <xdr:blipFill>
        <a:blip r:embed="rId301"/>
        <a:stretch>
          <a:fillRect/>
        </a:stretch>
      </xdr:blipFill>
      <xdr:spPr>
        <a:xfrm>
          <a:off x="503555" y="1254834930"/>
          <a:ext cx="1976120" cy="1971675"/>
        </a:xfrm>
        <a:prstGeom prst="rect">
          <a:avLst/>
        </a:prstGeom>
      </xdr:spPr>
    </xdr:pic>
  </etc:cellImage>
  <etc:cellImage>
    <xdr:pic>
      <xdr:nvPicPr>
        <xdr:cNvPr id="2218" name="ID_0DA4035BB9374106A3A83894BD3A3FC1" descr="【原】JN-6W983=磐荣442=8E0260701AD_4"/>
        <xdr:cNvPicPr>
          <a:picLocks noChangeAspect="1"/>
        </xdr:cNvPicPr>
      </xdr:nvPicPr>
      <xdr:blipFill>
        <a:blip r:embed="rId302"/>
        <a:stretch>
          <a:fillRect/>
        </a:stretch>
      </xdr:blipFill>
      <xdr:spPr>
        <a:xfrm>
          <a:off x="504825" y="1047998285"/>
          <a:ext cx="1968500" cy="1971040"/>
        </a:xfrm>
        <a:prstGeom prst="rect">
          <a:avLst/>
        </a:prstGeom>
      </xdr:spPr>
    </xdr:pic>
  </etc:cellImage>
  <etc:cellImage>
    <xdr:pic>
      <xdr:nvPicPr>
        <xdr:cNvPr id="2232" name="ID_81FFB93F87444A60B67B076FE698B51E" descr="【原】JN-6W986=磐荣445=8E0260701BC_1"/>
        <xdr:cNvPicPr>
          <a:picLocks noChangeAspect="1"/>
        </xdr:cNvPicPr>
      </xdr:nvPicPr>
      <xdr:blipFill>
        <a:blip r:embed="rId303"/>
        <a:stretch>
          <a:fillRect/>
        </a:stretch>
      </xdr:blipFill>
      <xdr:spPr>
        <a:xfrm>
          <a:off x="506095" y="1039997285"/>
          <a:ext cx="1965325" cy="1971040"/>
        </a:xfrm>
        <a:prstGeom prst="rect">
          <a:avLst/>
        </a:prstGeom>
      </xdr:spPr>
    </xdr:pic>
  </etc:cellImage>
  <etc:cellImage>
    <xdr:pic>
      <xdr:nvPicPr>
        <xdr:cNvPr id="2231" name="ID_522340FCDDA7424AB4F09D8F9CB2EE21" descr="【原】JN-6W999=磐荣428=2Q1820741A_1"/>
        <xdr:cNvPicPr>
          <a:picLocks noChangeAspect="1"/>
        </xdr:cNvPicPr>
      </xdr:nvPicPr>
      <xdr:blipFill>
        <a:blip r:embed="rId304"/>
        <a:stretch>
          <a:fillRect/>
        </a:stretch>
      </xdr:blipFill>
      <xdr:spPr>
        <a:xfrm>
          <a:off x="504190" y="1049997265"/>
          <a:ext cx="1969135" cy="1971040"/>
        </a:xfrm>
        <a:prstGeom prst="rect">
          <a:avLst/>
        </a:prstGeom>
      </xdr:spPr>
    </xdr:pic>
  </etc:cellImage>
  <etc:cellImage>
    <xdr:pic>
      <xdr:nvPicPr>
        <xdr:cNvPr id="2233" name="ID_0FB80E6966044867BF5A58A08137564D" descr="【原】JNHP-6BM059=64539337128_1"/>
        <xdr:cNvPicPr>
          <a:picLocks noChangeAspect="1"/>
        </xdr:cNvPicPr>
      </xdr:nvPicPr>
      <xdr:blipFill>
        <a:blip r:embed="rId305"/>
        <a:stretch>
          <a:fillRect/>
        </a:stretch>
      </xdr:blipFill>
      <xdr:spPr>
        <a:xfrm>
          <a:off x="506095" y="1248831640"/>
          <a:ext cx="1965960" cy="1971675"/>
        </a:xfrm>
        <a:prstGeom prst="rect">
          <a:avLst/>
        </a:prstGeom>
      </xdr:spPr>
    </xdr:pic>
  </etc:cellImage>
  <etc:cellImage>
    <xdr:pic>
      <xdr:nvPicPr>
        <xdr:cNvPr id="1453" name="ID_9338EA52B2C14649840502712163B7EB" descr="【实】JN-6D079-9-8#_1"/>
        <xdr:cNvPicPr>
          <a:picLocks noChangeAspect="1"/>
        </xdr:cNvPicPr>
      </xdr:nvPicPr>
      <xdr:blipFill>
        <a:blip r:embed="rId306"/>
        <a:stretch>
          <a:fillRect/>
        </a:stretch>
      </xdr:blipFill>
      <xdr:spPr>
        <a:xfrm>
          <a:off x="553720" y="894526405"/>
          <a:ext cx="2397125" cy="2390775"/>
        </a:xfrm>
        <a:prstGeom prst="rect">
          <a:avLst/>
        </a:prstGeom>
      </xdr:spPr>
    </xdr:pic>
  </etc:cellImage>
  <etc:cellImage>
    <xdr:pic>
      <xdr:nvPicPr>
        <xdr:cNvPr id="2234" name="ID_646B0AA938D047839607B4D28A73665F" descr="【实】JN-6D079-9-4#_1=7L8820725B=奥迪Q7 3&amp;0T 11-15款"/>
        <xdr:cNvPicPr>
          <a:picLocks noChangeAspect="1"/>
        </xdr:cNvPicPr>
      </xdr:nvPicPr>
      <xdr:blipFill>
        <a:blip r:embed="rId307"/>
        <a:stretch>
          <a:fillRect/>
        </a:stretch>
      </xdr:blipFill>
      <xdr:spPr>
        <a:xfrm>
          <a:off x="553720" y="890525905"/>
          <a:ext cx="2263775" cy="2258695"/>
        </a:xfrm>
        <a:prstGeom prst="rect">
          <a:avLst/>
        </a:prstGeom>
      </xdr:spPr>
    </xdr:pic>
  </etc:cellImage>
  <etc:cellImage>
    <xdr:pic>
      <xdr:nvPicPr>
        <xdr:cNvPr id="2238" name="ID_1C0322A2F02844078A1170D473B4E129" descr="【实】JN-6D079-10-10#_1"/>
        <xdr:cNvPicPr>
          <a:picLocks noChangeAspect="1"/>
        </xdr:cNvPicPr>
      </xdr:nvPicPr>
      <xdr:blipFill>
        <a:blip r:embed="rId308"/>
        <a:stretch>
          <a:fillRect/>
        </a:stretch>
      </xdr:blipFill>
      <xdr:spPr>
        <a:xfrm>
          <a:off x="553720" y="898526905"/>
          <a:ext cx="2031365" cy="2026920"/>
        </a:xfrm>
        <a:prstGeom prst="rect">
          <a:avLst/>
        </a:prstGeom>
      </xdr:spPr>
    </xdr:pic>
  </etc:cellImage>
  <etc:cellImage>
    <xdr:pic>
      <xdr:nvPicPr>
        <xdr:cNvPr id="2239" name="ID_F4A048F7449D457691F1E16573875763" descr="【实】JN-6D079-9-9#_1"/>
        <xdr:cNvPicPr>
          <a:picLocks noChangeAspect="1"/>
        </xdr:cNvPicPr>
      </xdr:nvPicPr>
      <xdr:blipFill>
        <a:blip r:embed="rId309"/>
        <a:stretch>
          <a:fillRect/>
        </a:stretch>
      </xdr:blipFill>
      <xdr:spPr>
        <a:xfrm>
          <a:off x="553720" y="896527925"/>
          <a:ext cx="2030730" cy="2025015"/>
        </a:xfrm>
        <a:prstGeom prst="rect">
          <a:avLst/>
        </a:prstGeom>
      </xdr:spPr>
    </xdr:pic>
  </etc:cellImage>
  <etc:cellImage>
    <xdr:pic>
      <xdr:nvPicPr>
        <xdr:cNvPr id="2240" name="ID_AEB9D922D9A74D1BB5DB3CCF30B7D902" descr="【实】6W191_1=6Q0820721=JNHP-6V003TR=KYOH01511"/>
        <xdr:cNvPicPr>
          <a:picLocks noChangeAspect="1"/>
        </xdr:cNvPicPr>
      </xdr:nvPicPr>
      <xdr:blipFill>
        <a:blip r:embed="rId310"/>
        <a:stretch>
          <a:fillRect/>
        </a:stretch>
      </xdr:blipFill>
      <xdr:spPr>
        <a:xfrm>
          <a:off x="553720" y="948532520"/>
          <a:ext cx="2213610" cy="2209800"/>
        </a:xfrm>
        <a:prstGeom prst="rect">
          <a:avLst/>
        </a:prstGeom>
      </xdr:spPr>
    </xdr:pic>
  </etc:cellImage>
  <etc:cellImage>
    <xdr:pic>
      <xdr:nvPicPr>
        <xdr:cNvPr id="2241" name="ID_52EE8BC42A50402499216B2D61E03804" descr="【实】JH-10=JNHL-001_1"/>
        <xdr:cNvPicPr>
          <a:picLocks noChangeAspect="1"/>
        </xdr:cNvPicPr>
      </xdr:nvPicPr>
      <xdr:blipFill>
        <a:blip r:embed="rId311"/>
        <a:stretch>
          <a:fillRect/>
        </a:stretch>
      </xdr:blipFill>
      <xdr:spPr>
        <a:xfrm>
          <a:off x="553720" y="946532905"/>
          <a:ext cx="2213610" cy="2210435"/>
        </a:xfrm>
        <a:prstGeom prst="rect">
          <a:avLst/>
        </a:prstGeom>
      </xdr:spPr>
    </xdr:pic>
  </etc:cellImage>
  <etc:cellImage>
    <xdr:pic>
      <xdr:nvPicPr>
        <xdr:cNvPr id="2245" name="ID_6C5866CC421E4896B40AA1FA41187A8C" descr="【实】JN-6D094-3-3#_1"/>
        <xdr:cNvPicPr>
          <a:picLocks noChangeAspect="1"/>
        </xdr:cNvPicPr>
      </xdr:nvPicPr>
      <xdr:blipFill>
        <a:blip r:embed="rId312"/>
        <a:stretch>
          <a:fillRect/>
        </a:stretch>
      </xdr:blipFill>
      <xdr:spPr>
        <a:xfrm>
          <a:off x="553720" y="938533175"/>
          <a:ext cx="2213610" cy="2207260"/>
        </a:xfrm>
        <a:prstGeom prst="rect">
          <a:avLst/>
        </a:prstGeom>
      </xdr:spPr>
    </xdr:pic>
  </etc:cellImage>
  <etc:cellImage>
    <xdr:pic>
      <xdr:nvPicPr>
        <xdr:cNvPr id="2246" name="ID_E19AB37BF9B54B5EA8E36D4D1783E2F3" descr="【实】JN-6D093-3-3#_1"/>
        <xdr:cNvPicPr>
          <a:picLocks noChangeAspect="1"/>
        </xdr:cNvPicPr>
      </xdr:nvPicPr>
      <xdr:blipFill>
        <a:blip r:embed="rId313"/>
        <a:stretch>
          <a:fillRect/>
        </a:stretch>
      </xdr:blipFill>
      <xdr:spPr>
        <a:xfrm>
          <a:off x="553720" y="936531655"/>
          <a:ext cx="2213610" cy="2207895"/>
        </a:xfrm>
        <a:prstGeom prst="rect">
          <a:avLst/>
        </a:prstGeom>
      </xdr:spPr>
    </xdr:pic>
  </etc:cellImage>
  <etc:cellImage>
    <xdr:pic>
      <xdr:nvPicPr>
        <xdr:cNvPr id="2247" name="ID_29FAFE9BAE614D3E8E31C5B2FA2C52E4" descr="【实】JN-6D093-3-2#_1"/>
        <xdr:cNvPicPr>
          <a:picLocks noChangeAspect="1"/>
        </xdr:cNvPicPr>
      </xdr:nvPicPr>
      <xdr:blipFill>
        <a:blip r:embed="rId314"/>
        <a:stretch>
          <a:fillRect/>
        </a:stretch>
      </xdr:blipFill>
      <xdr:spPr>
        <a:xfrm>
          <a:off x="553720" y="934532675"/>
          <a:ext cx="2213610" cy="2207260"/>
        </a:xfrm>
        <a:prstGeom prst="rect">
          <a:avLst/>
        </a:prstGeom>
      </xdr:spPr>
    </xdr:pic>
  </etc:cellImage>
  <etc:cellImage>
    <xdr:pic>
      <xdr:nvPicPr>
        <xdr:cNvPr id="2248" name="ID_780C0B7ECD224E8699BAAE4D78DBA099" descr="【实】JN-6D093-3-1#_1"/>
        <xdr:cNvPicPr>
          <a:picLocks noChangeAspect="1"/>
        </xdr:cNvPicPr>
      </xdr:nvPicPr>
      <xdr:blipFill>
        <a:blip r:embed="rId315"/>
        <a:stretch>
          <a:fillRect/>
        </a:stretch>
      </xdr:blipFill>
      <xdr:spPr>
        <a:xfrm>
          <a:off x="553720" y="932531155"/>
          <a:ext cx="2213610" cy="2207895"/>
        </a:xfrm>
        <a:prstGeom prst="rect">
          <a:avLst/>
        </a:prstGeom>
      </xdr:spPr>
    </xdr:pic>
  </etc:cellImage>
  <etc:cellImage>
    <xdr:pic>
      <xdr:nvPicPr>
        <xdr:cNvPr id="2249" name="ID_3D7D52F80BB64BA0BABB17AE441E042E" descr="【实】JN-6D090-1#_1"/>
        <xdr:cNvPicPr>
          <a:picLocks noChangeAspect="1"/>
        </xdr:cNvPicPr>
      </xdr:nvPicPr>
      <xdr:blipFill>
        <a:blip r:embed="rId316"/>
        <a:stretch>
          <a:fillRect/>
        </a:stretch>
      </xdr:blipFill>
      <xdr:spPr>
        <a:xfrm>
          <a:off x="553720" y="930532175"/>
          <a:ext cx="2213610" cy="2207260"/>
        </a:xfrm>
        <a:prstGeom prst="rect">
          <a:avLst/>
        </a:prstGeom>
      </xdr:spPr>
    </xdr:pic>
  </etc:cellImage>
  <etc:cellImage>
    <xdr:pic>
      <xdr:nvPicPr>
        <xdr:cNvPr id="2264" name="ID_311242C6F98E48B5B61176397C164DC0" descr="【原】6W709=磐荣217_1=5Q0816721AC"/>
        <xdr:cNvPicPr>
          <a:picLocks noChangeAspect="1"/>
        </xdr:cNvPicPr>
      </xdr:nvPicPr>
      <xdr:blipFill>
        <a:blip r:embed="rId317"/>
        <a:stretch>
          <a:fillRect/>
        </a:stretch>
      </xdr:blipFill>
      <xdr:spPr>
        <a:xfrm>
          <a:off x="553720" y="988040950"/>
          <a:ext cx="2180590" cy="2179320"/>
        </a:xfrm>
        <a:prstGeom prst="rect">
          <a:avLst/>
        </a:prstGeom>
      </xdr:spPr>
    </xdr:pic>
  </etc:cellImage>
  <etc:cellImage>
    <xdr:pic>
      <xdr:nvPicPr>
        <xdr:cNvPr id="2266" name="ID_B8D7E26787B14351965871D47A50034E" descr="【原】6W708=磐荣215_4=5Q0820741"/>
        <xdr:cNvPicPr>
          <a:picLocks noChangeAspect="1"/>
        </xdr:cNvPicPr>
      </xdr:nvPicPr>
      <xdr:blipFill>
        <a:blip r:embed="rId318"/>
        <a:stretch>
          <a:fillRect/>
        </a:stretch>
      </xdr:blipFill>
      <xdr:spPr>
        <a:xfrm>
          <a:off x="503555" y="983989015"/>
          <a:ext cx="2297430" cy="2299335"/>
        </a:xfrm>
        <a:prstGeom prst="rect">
          <a:avLst/>
        </a:prstGeom>
      </xdr:spPr>
    </xdr:pic>
  </etc:cellImage>
  <etc:cellImage>
    <xdr:pic>
      <xdr:nvPicPr>
        <xdr:cNvPr id="2267" name="ID_B4BA714CA4844BFE9CC137A213A3F77B" descr="【原】6W730=磐荣209=7H1820727C_4"/>
        <xdr:cNvPicPr>
          <a:picLocks noChangeAspect="1"/>
        </xdr:cNvPicPr>
      </xdr:nvPicPr>
      <xdr:blipFill>
        <a:blip r:embed="rId319"/>
        <a:stretch>
          <a:fillRect/>
        </a:stretch>
      </xdr:blipFill>
      <xdr:spPr>
        <a:xfrm>
          <a:off x="553720" y="982041470"/>
          <a:ext cx="2180590" cy="2178685"/>
        </a:xfrm>
        <a:prstGeom prst="rect">
          <a:avLst/>
        </a:prstGeom>
      </xdr:spPr>
    </xdr:pic>
  </etc:cellImage>
  <etc:cellImage>
    <xdr:pic>
      <xdr:nvPicPr>
        <xdr:cNvPr id="2268" name="ID_B26B0FA8A69A47C4B7610012703538E8" descr="【原】6W615-2=磐荣143低压管_1=7H1820888F"/>
        <xdr:cNvPicPr>
          <a:picLocks noChangeAspect="1"/>
        </xdr:cNvPicPr>
      </xdr:nvPicPr>
      <xdr:blipFill>
        <a:blip r:embed="rId320"/>
        <a:stretch>
          <a:fillRect/>
        </a:stretch>
      </xdr:blipFill>
      <xdr:spPr>
        <a:xfrm>
          <a:off x="553720" y="980039950"/>
          <a:ext cx="2180590" cy="2179320"/>
        </a:xfrm>
        <a:prstGeom prst="rect">
          <a:avLst/>
        </a:prstGeom>
      </xdr:spPr>
    </xdr:pic>
  </etc:cellImage>
  <etc:cellImage>
    <xdr:pic>
      <xdr:nvPicPr>
        <xdr:cNvPr id="2269" name="ID_A69317E7F6EC435199203D99551DABDB" descr="【原】6W615-1=磐荣143三分管_1=7H1820887A"/>
        <xdr:cNvPicPr>
          <a:picLocks noChangeAspect="1"/>
        </xdr:cNvPicPr>
      </xdr:nvPicPr>
      <xdr:blipFill>
        <a:blip r:embed="rId321"/>
        <a:stretch>
          <a:fillRect/>
        </a:stretch>
      </xdr:blipFill>
      <xdr:spPr>
        <a:xfrm>
          <a:off x="553720" y="978041605"/>
          <a:ext cx="2179955" cy="2176145"/>
        </a:xfrm>
        <a:prstGeom prst="rect">
          <a:avLst/>
        </a:prstGeom>
      </xdr:spPr>
    </xdr:pic>
  </etc:cellImage>
  <etc:cellImage>
    <xdr:pic>
      <xdr:nvPicPr>
        <xdr:cNvPr id="2270" name="ID_3D80BF3B773343B589EF9D0B57234867" descr="【原】6W610_1=7L6820750AJ"/>
        <xdr:cNvPicPr>
          <a:picLocks noChangeAspect="1"/>
        </xdr:cNvPicPr>
      </xdr:nvPicPr>
      <xdr:blipFill>
        <a:blip r:embed="rId322"/>
        <a:stretch>
          <a:fillRect/>
        </a:stretch>
      </xdr:blipFill>
      <xdr:spPr>
        <a:xfrm>
          <a:off x="553720" y="976039450"/>
          <a:ext cx="2180590" cy="2179320"/>
        </a:xfrm>
        <a:prstGeom prst="rect">
          <a:avLst/>
        </a:prstGeom>
      </xdr:spPr>
    </xdr:pic>
  </etc:cellImage>
  <etc:cellImage>
    <xdr:pic>
      <xdr:nvPicPr>
        <xdr:cNvPr id="2271" name="ID_15F1AF7DB343427A819835324A6ECD2F" descr="【实】6W604_1=1K0820741AT"/>
        <xdr:cNvPicPr>
          <a:picLocks noChangeAspect="1"/>
        </xdr:cNvPicPr>
      </xdr:nvPicPr>
      <xdr:blipFill>
        <a:blip r:embed="rId323"/>
        <a:stretch>
          <a:fillRect/>
        </a:stretch>
      </xdr:blipFill>
      <xdr:spPr>
        <a:xfrm>
          <a:off x="553720" y="974040470"/>
          <a:ext cx="2180590" cy="2178685"/>
        </a:xfrm>
        <a:prstGeom prst="rect">
          <a:avLst/>
        </a:prstGeom>
      </xdr:spPr>
    </xdr:pic>
  </etc:cellImage>
  <etc:cellImage>
    <xdr:pic>
      <xdr:nvPicPr>
        <xdr:cNvPr id="2272" name="ID_6CF0E2822CB74481B727BB02351D1CD9" descr="【原】6W724=磐荣199_1"/>
        <xdr:cNvPicPr>
          <a:picLocks noChangeAspect="1"/>
        </xdr:cNvPicPr>
      </xdr:nvPicPr>
      <xdr:blipFill>
        <a:blip r:embed="rId324"/>
        <a:stretch>
          <a:fillRect/>
        </a:stretch>
      </xdr:blipFill>
      <xdr:spPr>
        <a:xfrm>
          <a:off x="553720" y="972041490"/>
          <a:ext cx="2179955" cy="2173605"/>
        </a:xfrm>
        <a:prstGeom prst="rect">
          <a:avLst/>
        </a:prstGeom>
      </xdr:spPr>
    </xdr:pic>
  </etc:cellImage>
  <etc:cellImage>
    <xdr:pic>
      <xdr:nvPicPr>
        <xdr:cNvPr id="2273" name="ID_C6181FD1DBAC42268FD662D6E3BA3A1C" descr="【实】6C0820743AF_2"/>
        <xdr:cNvPicPr>
          <a:picLocks noChangeAspect="1"/>
        </xdr:cNvPicPr>
      </xdr:nvPicPr>
      <xdr:blipFill>
        <a:blip r:embed="rId325"/>
        <a:stretch>
          <a:fillRect/>
        </a:stretch>
      </xdr:blipFill>
      <xdr:spPr>
        <a:xfrm>
          <a:off x="553720" y="970039970"/>
          <a:ext cx="2179955" cy="2177415"/>
        </a:xfrm>
        <a:prstGeom prst="rect">
          <a:avLst/>
        </a:prstGeom>
      </xdr:spPr>
    </xdr:pic>
  </etc:cellImage>
  <etc:cellImage>
    <xdr:pic>
      <xdr:nvPicPr>
        <xdr:cNvPr id="2274" name="ID_B794CB4AAF2F4FAC811FCBD9AFACAD56" descr="【实】6C0820741AC_1"/>
        <xdr:cNvPicPr>
          <a:picLocks noChangeAspect="1"/>
        </xdr:cNvPicPr>
      </xdr:nvPicPr>
      <xdr:blipFill>
        <a:blip r:embed="rId326"/>
        <a:stretch>
          <a:fillRect/>
        </a:stretch>
      </xdr:blipFill>
      <xdr:spPr>
        <a:xfrm>
          <a:off x="553720" y="968038450"/>
          <a:ext cx="2180590" cy="2179320"/>
        </a:xfrm>
        <a:prstGeom prst="rect">
          <a:avLst/>
        </a:prstGeom>
      </xdr:spPr>
    </xdr:pic>
  </etc:cellImage>
  <etc:cellImage>
    <xdr:pic>
      <xdr:nvPicPr>
        <xdr:cNvPr id="2275" name="ID_00AC145FAC4D45008745BC930017D27C"/>
        <xdr:cNvPicPr>
          <a:picLocks noChangeAspect="1"/>
        </xdr:cNvPicPr>
      </xdr:nvPicPr>
      <xdr:blipFill>
        <a:blip r:embed="rId327"/>
        <a:stretch>
          <a:fillRect/>
        </a:stretch>
      </xdr:blipFill>
      <xdr:spPr>
        <a:xfrm>
          <a:off x="582930" y="950490860"/>
          <a:ext cx="2112645" cy="1700530"/>
        </a:xfrm>
        <a:prstGeom prst="rect">
          <a:avLst/>
        </a:prstGeom>
      </xdr:spPr>
    </xdr:pic>
  </etc:cellImage>
  <etc:cellImage>
    <xdr:pic>
      <xdr:nvPicPr>
        <xdr:cNvPr id="2276" name="ID_9F52BE48489941718C2106D9F3D8AD27"/>
        <xdr:cNvPicPr>
          <a:picLocks noChangeAspect="1"/>
        </xdr:cNvPicPr>
      </xdr:nvPicPr>
      <xdr:blipFill>
        <a:blip r:embed="rId328"/>
        <a:stretch>
          <a:fillRect/>
        </a:stretch>
      </xdr:blipFill>
      <xdr:spPr>
        <a:xfrm>
          <a:off x="553720" y="952037085"/>
          <a:ext cx="2180590" cy="2179955"/>
        </a:xfrm>
        <a:prstGeom prst="rect">
          <a:avLst/>
        </a:prstGeom>
      </xdr:spPr>
    </xdr:pic>
  </etc:cellImage>
  <etc:cellImage>
    <xdr:pic>
      <xdr:nvPicPr>
        <xdr:cNvPr id="2277" name="ID_CB94AC12DFF146CDB537B5D1E3C3E45F" descr="【实】JN-OL00053_2=1KD820741"/>
        <xdr:cNvPicPr>
          <a:picLocks noChangeAspect="1"/>
        </xdr:cNvPicPr>
      </xdr:nvPicPr>
      <xdr:blipFill>
        <a:blip r:embed="rId329"/>
        <a:stretch>
          <a:fillRect/>
        </a:stretch>
      </xdr:blipFill>
      <xdr:spPr>
        <a:xfrm>
          <a:off x="553720" y="954036065"/>
          <a:ext cx="2180590" cy="2179955"/>
        </a:xfrm>
        <a:prstGeom prst="rect">
          <a:avLst/>
        </a:prstGeom>
      </xdr:spPr>
    </xdr:pic>
  </etc:cellImage>
  <etc:cellImage>
    <xdr:pic>
      <xdr:nvPicPr>
        <xdr:cNvPr id="2278" name="ID_F343D83BF6464BB2AFA888B886B29531" descr="【实】6W431_1=EH0820721AB=JNHP-6V009TR"/>
        <xdr:cNvPicPr>
          <a:picLocks noChangeAspect="1"/>
        </xdr:cNvPicPr>
      </xdr:nvPicPr>
      <xdr:blipFill>
        <a:blip r:embed="rId330"/>
        <a:stretch>
          <a:fillRect/>
        </a:stretch>
      </xdr:blipFill>
      <xdr:spPr>
        <a:xfrm>
          <a:off x="553720" y="956038220"/>
          <a:ext cx="2179955" cy="2177415"/>
        </a:xfrm>
        <a:prstGeom prst="rect">
          <a:avLst/>
        </a:prstGeom>
      </xdr:spPr>
    </xdr:pic>
  </etc:cellImage>
  <etc:cellImage>
    <xdr:pic>
      <xdr:nvPicPr>
        <xdr:cNvPr id="2279" name="ID_B867CAB7260F4CB4B74E0D5E9D5C63C5" descr="【实】6W521=7M3820729F_2"/>
        <xdr:cNvPicPr>
          <a:picLocks noChangeAspect="1"/>
        </xdr:cNvPicPr>
      </xdr:nvPicPr>
      <xdr:blipFill>
        <a:blip r:embed="rId331"/>
        <a:stretch>
          <a:fillRect/>
        </a:stretch>
      </xdr:blipFill>
      <xdr:spPr>
        <a:xfrm>
          <a:off x="504190" y="957985765"/>
          <a:ext cx="2296160" cy="2298700"/>
        </a:xfrm>
        <a:prstGeom prst="rect">
          <a:avLst/>
        </a:prstGeom>
      </xdr:spPr>
    </xdr:pic>
  </etc:cellImage>
  <etc:cellImage>
    <xdr:pic>
      <xdr:nvPicPr>
        <xdr:cNvPr id="2280" name="ID_1734B1CCB38E4D79B8F33D0C5C854D1E" descr="【大】6W594_1"/>
        <xdr:cNvPicPr>
          <a:picLocks noChangeAspect="1"/>
        </xdr:cNvPicPr>
      </xdr:nvPicPr>
      <xdr:blipFill>
        <a:blip r:embed="rId332"/>
        <a:stretch>
          <a:fillRect/>
        </a:stretch>
      </xdr:blipFill>
      <xdr:spPr>
        <a:xfrm>
          <a:off x="553720" y="960039355"/>
          <a:ext cx="2180590" cy="2175510"/>
        </a:xfrm>
        <a:prstGeom prst="rect">
          <a:avLst/>
        </a:prstGeom>
      </xdr:spPr>
    </xdr:pic>
  </etc:cellImage>
  <etc:cellImage>
    <xdr:pic>
      <xdr:nvPicPr>
        <xdr:cNvPr id="2281" name="ID_49BCFB13311B4A7B82C0692BF1B627CA" descr="【原】6W595_1=7L6820750C"/>
        <xdr:cNvPicPr>
          <a:picLocks noChangeAspect="1"/>
        </xdr:cNvPicPr>
      </xdr:nvPicPr>
      <xdr:blipFill>
        <a:blip r:embed="rId333"/>
        <a:stretch>
          <a:fillRect/>
        </a:stretch>
      </xdr:blipFill>
      <xdr:spPr>
        <a:xfrm>
          <a:off x="503555" y="961987535"/>
          <a:ext cx="2298065" cy="2298065"/>
        </a:xfrm>
        <a:prstGeom prst="rect">
          <a:avLst/>
        </a:prstGeom>
      </xdr:spPr>
    </xdr:pic>
  </etc:cellImage>
  <etc:cellImage>
    <xdr:pic>
      <xdr:nvPicPr>
        <xdr:cNvPr id="2282" name="ID_7C071EB331E047CE9C58ACE2D639C934" descr="【大】6W596_11"/>
        <xdr:cNvPicPr>
          <a:picLocks noChangeAspect="1"/>
        </xdr:cNvPicPr>
      </xdr:nvPicPr>
      <xdr:blipFill>
        <a:blip r:embed="rId334"/>
        <a:stretch>
          <a:fillRect/>
        </a:stretch>
      </xdr:blipFill>
      <xdr:spPr>
        <a:xfrm>
          <a:off x="553720" y="964039855"/>
          <a:ext cx="2180590" cy="2174875"/>
        </a:xfrm>
        <a:prstGeom prst="rect">
          <a:avLst/>
        </a:prstGeom>
      </xdr:spPr>
    </xdr:pic>
  </etc:cellImage>
  <etc:cellImage>
    <xdr:pic>
      <xdr:nvPicPr>
        <xdr:cNvPr id="2283" name="ID_22906443B4BA4758ACAD16B0DBE4F5C9" descr="【原】6W624=磐荣152=1K0820741BD_2"/>
        <xdr:cNvPicPr>
          <a:picLocks noChangeAspect="1"/>
        </xdr:cNvPicPr>
      </xdr:nvPicPr>
      <xdr:blipFill>
        <a:blip r:embed="rId335"/>
        <a:stretch>
          <a:fillRect/>
        </a:stretch>
      </xdr:blipFill>
      <xdr:spPr>
        <a:xfrm>
          <a:off x="502920" y="1029994765"/>
          <a:ext cx="2555240" cy="2555875"/>
        </a:xfrm>
        <a:prstGeom prst="rect">
          <a:avLst/>
        </a:prstGeom>
      </xdr:spPr>
    </xdr:pic>
  </etc:cellImage>
  <etc:cellImage>
    <xdr:pic>
      <xdr:nvPicPr>
        <xdr:cNvPr id="2284" name="ID_071B73C94EE546959B2E1788D6EE9BF2" descr="【原】6W1021_4"/>
        <xdr:cNvPicPr>
          <a:picLocks noChangeAspect="1"/>
        </xdr:cNvPicPr>
      </xdr:nvPicPr>
      <xdr:blipFill>
        <a:blip r:embed="rId336"/>
        <a:stretch>
          <a:fillRect/>
        </a:stretch>
      </xdr:blipFill>
      <xdr:spPr>
        <a:xfrm>
          <a:off x="503555" y="1027995785"/>
          <a:ext cx="2553970" cy="2553970"/>
        </a:xfrm>
        <a:prstGeom prst="rect">
          <a:avLst/>
        </a:prstGeom>
      </xdr:spPr>
    </xdr:pic>
  </etc:cellImage>
  <etc:cellImage>
    <xdr:pic>
      <xdr:nvPicPr>
        <xdr:cNvPr id="2287" name="ID_DBCA3CA0C681469998A44E81A21EF194" descr="【原】8E0260701BA_3"/>
        <xdr:cNvPicPr>
          <a:picLocks noChangeAspect="1"/>
        </xdr:cNvPicPr>
      </xdr:nvPicPr>
      <xdr:blipFill>
        <a:blip r:embed="rId337"/>
        <a:stretch>
          <a:fillRect/>
        </a:stretch>
      </xdr:blipFill>
      <xdr:spPr>
        <a:xfrm>
          <a:off x="502920" y="1025994265"/>
          <a:ext cx="2555240" cy="2555875"/>
        </a:xfrm>
        <a:prstGeom prst="rect">
          <a:avLst/>
        </a:prstGeom>
      </xdr:spPr>
    </xdr:pic>
  </etc:cellImage>
  <etc:cellImage>
    <xdr:pic>
      <xdr:nvPicPr>
        <xdr:cNvPr id="2291" name="ID_E6F8E97753324D65A97DF30C3DE6F1FC" descr="【原】磐荣425=8E0260701_3"/>
        <xdr:cNvPicPr>
          <a:picLocks noChangeAspect="1"/>
        </xdr:cNvPicPr>
      </xdr:nvPicPr>
      <xdr:blipFill>
        <a:blip r:embed="rId338"/>
        <a:stretch>
          <a:fillRect/>
        </a:stretch>
      </xdr:blipFill>
      <xdr:spPr>
        <a:xfrm>
          <a:off x="553720" y="1010045605"/>
          <a:ext cx="2423160" cy="2417445"/>
        </a:xfrm>
        <a:prstGeom prst="rect">
          <a:avLst/>
        </a:prstGeom>
      </xdr:spPr>
    </xdr:pic>
  </etc:cellImage>
  <etc:cellImage>
    <xdr:pic>
      <xdr:nvPicPr>
        <xdr:cNvPr id="2292" name="ID_8F7E17C86364472D9251EE1CF8EAB704" descr="【原】7L0820744B_1"/>
        <xdr:cNvPicPr>
          <a:picLocks noChangeAspect="1"/>
        </xdr:cNvPicPr>
      </xdr:nvPicPr>
      <xdr:blipFill>
        <a:blip r:embed="rId339"/>
        <a:stretch>
          <a:fillRect/>
        </a:stretch>
      </xdr:blipFill>
      <xdr:spPr>
        <a:xfrm>
          <a:off x="553720" y="1012043950"/>
          <a:ext cx="2423160" cy="2423160"/>
        </a:xfrm>
        <a:prstGeom prst="rect">
          <a:avLst/>
        </a:prstGeom>
      </xdr:spPr>
    </xdr:pic>
  </etc:cellImage>
  <etc:cellImage>
    <xdr:pic>
      <xdr:nvPicPr>
        <xdr:cNvPr id="2294" name="ID_A8F96F3B76214712B2BDDCA3C0EE40F7" descr="【原】6W877=HA2023PD020=7M3820720B_1"/>
        <xdr:cNvPicPr>
          <a:picLocks noChangeAspect="1"/>
        </xdr:cNvPicPr>
      </xdr:nvPicPr>
      <xdr:blipFill>
        <a:blip r:embed="rId340"/>
        <a:stretch>
          <a:fillRect/>
        </a:stretch>
      </xdr:blipFill>
      <xdr:spPr>
        <a:xfrm>
          <a:off x="553720" y="1014043565"/>
          <a:ext cx="2423160" cy="2423795"/>
        </a:xfrm>
        <a:prstGeom prst="rect">
          <a:avLst/>
        </a:prstGeom>
      </xdr:spPr>
    </xdr:pic>
  </etc:cellImage>
  <etc:cellImage>
    <xdr:pic>
      <xdr:nvPicPr>
        <xdr:cNvPr id="2295" name="ID_549CB1DD941740E480B80959CD97C78A" descr="【原】7M3820722D=7M3820722R_3"/>
        <xdr:cNvPicPr>
          <a:picLocks noChangeAspect="1"/>
        </xdr:cNvPicPr>
      </xdr:nvPicPr>
      <xdr:blipFill>
        <a:blip r:embed="rId341"/>
        <a:stretch>
          <a:fillRect/>
        </a:stretch>
      </xdr:blipFill>
      <xdr:spPr>
        <a:xfrm>
          <a:off x="553720" y="1016044450"/>
          <a:ext cx="2423160" cy="2423160"/>
        </a:xfrm>
        <a:prstGeom prst="rect">
          <a:avLst/>
        </a:prstGeom>
      </xdr:spPr>
    </xdr:pic>
  </etc:cellImage>
  <etc:cellImage>
    <xdr:pic>
      <xdr:nvPicPr>
        <xdr:cNvPr id="2304" name="ID_8D3738F8E25A4300B7EBB50D419017CE" descr="7M3820741C_1"/>
        <xdr:cNvPicPr>
          <a:picLocks noChangeAspect="1"/>
        </xdr:cNvPicPr>
      </xdr:nvPicPr>
      <xdr:blipFill>
        <a:blip r:embed="rId342"/>
        <a:stretch>
          <a:fillRect/>
        </a:stretch>
      </xdr:blipFill>
      <xdr:spPr>
        <a:xfrm>
          <a:off x="553720" y="1018044065"/>
          <a:ext cx="2423160" cy="2423160"/>
        </a:xfrm>
        <a:prstGeom prst="rect">
          <a:avLst/>
        </a:prstGeom>
      </xdr:spPr>
    </xdr:pic>
  </etc:cellImage>
  <etc:cellImage>
    <xdr:pic>
      <xdr:nvPicPr>
        <xdr:cNvPr id="2305" name="ID_5C6C77F540CF496A9E6ADF1341F66AE8" descr="【原】6W885=磐荣335=4M0816741CN_1"/>
        <xdr:cNvPicPr>
          <a:picLocks noChangeAspect="1"/>
        </xdr:cNvPicPr>
      </xdr:nvPicPr>
      <xdr:blipFill>
        <a:blip r:embed="rId343"/>
        <a:stretch>
          <a:fillRect/>
        </a:stretch>
      </xdr:blipFill>
      <xdr:spPr>
        <a:xfrm>
          <a:off x="553720" y="1020044950"/>
          <a:ext cx="2423160" cy="2423160"/>
        </a:xfrm>
        <a:prstGeom prst="rect">
          <a:avLst/>
        </a:prstGeom>
      </xdr:spPr>
    </xdr:pic>
  </etc:cellImage>
  <etc:cellImage>
    <xdr:pic>
      <xdr:nvPicPr>
        <xdr:cNvPr id="2311" name="ID_0D822399091D4FA69DE6BA07B257B700" descr="【原】JN-6W767-1+JN-6W767-2=磐荣238=7N0816727_4"/>
        <xdr:cNvPicPr>
          <a:picLocks noChangeAspect="1"/>
        </xdr:cNvPicPr>
      </xdr:nvPicPr>
      <xdr:blipFill>
        <a:blip r:embed="rId344"/>
        <a:stretch>
          <a:fillRect/>
        </a:stretch>
      </xdr:blipFill>
      <xdr:spPr>
        <a:xfrm>
          <a:off x="501015" y="1021993765"/>
          <a:ext cx="2559685" cy="2555875"/>
        </a:xfrm>
        <a:prstGeom prst="rect">
          <a:avLst/>
        </a:prstGeom>
      </xdr:spPr>
    </xdr:pic>
  </etc:cellImage>
  <etc:cellImage>
    <xdr:pic>
      <xdr:nvPicPr>
        <xdr:cNvPr id="2313" name="ID_60C0C8CCD0A844FDA6D6314FD2C5C268" descr="【原】6W611=磐荣139=1T0820741AB_4"/>
        <xdr:cNvPicPr>
          <a:picLocks noChangeAspect="1"/>
        </xdr:cNvPicPr>
      </xdr:nvPicPr>
      <xdr:blipFill>
        <a:blip r:embed="rId345"/>
        <a:stretch>
          <a:fillRect/>
        </a:stretch>
      </xdr:blipFill>
      <xdr:spPr>
        <a:xfrm>
          <a:off x="501650" y="1023995285"/>
          <a:ext cx="2557780" cy="2553970"/>
        </a:xfrm>
        <a:prstGeom prst="rect">
          <a:avLst/>
        </a:prstGeom>
      </xdr:spPr>
    </xdr:pic>
  </etc:cellImage>
  <etc:cellImage>
    <xdr:pic>
      <xdr:nvPicPr>
        <xdr:cNvPr id="2760" name="ID_1B92FDD5170048CFA55E7DC89F68500D" descr="【原】磐荣228_2=6W404"/>
        <xdr:cNvPicPr>
          <a:picLocks noChangeAspect="1"/>
        </xdr:cNvPicPr>
      </xdr:nvPicPr>
      <xdr:blipFill>
        <a:blip r:embed="rId346"/>
        <a:stretch>
          <a:fillRect/>
        </a:stretch>
      </xdr:blipFill>
      <xdr:spPr>
        <a:xfrm>
          <a:off x="553720" y="529510625"/>
          <a:ext cx="2335530" cy="2337435"/>
        </a:xfrm>
        <a:prstGeom prst="rect">
          <a:avLst/>
        </a:prstGeom>
      </xdr:spPr>
    </xdr:pic>
  </etc:cellImage>
  <etc:cellImage>
    <xdr:pic>
      <xdr:nvPicPr>
        <xdr:cNvPr id="2761" name="ID_ECCF524FB8D142A6AD40AC27A9FFF38C" descr="【实】6W404_2=JNHP-6V004TR=7H0820721AE=KYOH03300"/>
        <xdr:cNvPicPr>
          <a:picLocks noChangeAspect="1"/>
        </xdr:cNvPicPr>
      </xdr:nvPicPr>
      <xdr:blipFill>
        <a:blip r:embed="rId347"/>
        <a:stretch>
          <a:fillRect/>
        </a:stretch>
      </xdr:blipFill>
      <xdr:spPr>
        <a:xfrm>
          <a:off x="553720" y="527505295"/>
          <a:ext cx="2336165" cy="2328545"/>
        </a:xfrm>
        <a:prstGeom prst="rect">
          <a:avLst/>
        </a:prstGeom>
      </xdr:spPr>
    </xdr:pic>
  </etc:cellImage>
  <etc:cellImage>
    <xdr:pic>
      <xdr:nvPicPr>
        <xdr:cNvPr id="2762" name="ID_0CF039BC141A48A2B528FA7E9EB49243"/>
        <xdr:cNvPicPr>
          <a:picLocks noChangeAspect="1"/>
        </xdr:cNvPicPr>
      </xdr:nvPicPr>
      <xdr:blipFill>
        <a:blip r:embed="rId348"/>
        <a:stretch>
          <a:fillRect/>
        </a:stretch>
      </xdr:blipFill>
      <xdr:spPr>
        <a:xfrm>
          <a:off x="553720" y="525494885"/>
          <a:ext cx="2336165" cy="2328545"/>
        </a:xfrm>
        <a:prstGeom prst="rect">
          <a:avLst/>
        </a:prstGeom>
      </xdr:spPr>
    </xdr:pic>
  </etc:cellImage>
  <etc:cellImage>
    <xdr:pic>
      <xdr:nvPicPr>
        <xdr:cNvPr id="2763" name="ID_686646C56D0F42C28EC58B7D37BCC99C" descr="【大】6W193_4"/>
        <xdr:cNvPicPr>
          <a:picLocks noChangeAspect="1"/>
        </xdr:cNvPicPr>
      </xdr:nvPicPr>
      <xdr:blipFill>
        <a:blip r:embed="rId349"/>
        <a:stretch>
          <a:fillRect/>
        </a:stretch>
      </xdr:blipFill>
      <xdr:spPr>
        <a:xfrm>
          <a:off x="553720" y="523482570"/>
          <a:ext cx="2335530" cy="2336165"/>
        </a:xfrm>
        <a:prstGeom prst="rect">
          <a:avLst/>
        </a:prstGeom>
      </xdr:spPr>
    </xdr:pic>
  </etc:cellImage>
  <etc:cellImage>
    <xdr:pic>
      <xdr:nvPicPr>
        <xdr:cNvPr id="2764" name="ID_CF4CB89278E24C00830290AC448DFDD8" descr="【实】JN-6D007-5-3#_1"/>
        <xdr:cNvPicPr>
          <a:picLocks noChangeAspect="1"/>
        </xdr:cNvPicPr>
      </xdr:nvPicPr>
      <xdr:blipFill>
        <a:blip r:embed="rId350"/>
        <a:stretch>
          <a:fillRect/>
        </a:stretch>
      </xdr:blipFill>
      <xdr:spPr>
        <a:xfrm>
          <a:off x="553720" y="535543125"/>
          <a:ext cx="2063115" cy="2058035"/>
        </a:xfrm>
        <a:prstGeom prst="rect">
          <a:avLst/>
        </a:prstGeom>
      </xdr:spPr>
    </xdr:pic>
  </etc:cellImage>
  <etc:cellImage>
    <xdr:pic>
      <xdr:nvPicPr>
        <xdr:cNvPr id="2766" name="ID_D0E4C0D069194F74A70F1F78288A0FDC" descr="【实】JN-6D007-5-2#_1"/>
        <xdr:cNvPicPr>
          <a:picLocks noChangeAspect="1"/>
        </xdr:cNvPicPr>
      </xdr:nvPicPr>
      <xdr:blipFill>
        <a:blip r:embed="rId351"/>
        <a:stretch>
          <a:fillRect/>
        </a:stretch>
      </xdr:blipFill>
      <xdr:spPr>
        <a:xfrm>
          <a:off x="553720" y="533532715"/>
          <a:ext cx="2063115" cy="2058670"/>
        </a:xfrm>
        <a:prstGeom prst="rect">
          <a:avLst/>
        </a:prstGeom>
      </xdr:spPr>
    </xdr:pic>
  </etc:cellImage>
  <etc:cellImage>
    <xdr:pic>
      <xdr:nvPicPr>
        <xdr:cNvPr id="2767" name="ID_A1251C556BA640BFAAADC95F9E3B90C6" descr="【实】JN-6D007-5-1#_1"/>
        <xdr:cNvPicPr>
          <a:picLocks noChangeAspect="1"/>
        </xdr:cNvPicPr>
      </xdr:nvPicPr>
      <xdr:blipFill>
        <a:blip r:embed="rId352"/>
        <a:stretch>
          <a:fillRect/>
        </a:stretch>
      </xdr:blipFill>
      <xdr:spPr>
        <a:xfrm>
          <a:off x="553720" y="531523575"/>
          <a:ext cx="2063115" cy="2058035"/>
        </a:xfrm>
        <a:prstGeom prst="rect">
          <a:avLst/>
        </a:prstGeom>
      </xdr:spPr>
    </xdr:pic>
  </etc:cellImage>
  <etc:cellImage>
    <xdr:pic>
      <xdr:nvPicPr>
        <xdr:cNvPr id="2770" name="ID_A433202C9EE8466D86C3CF0519EAE8D3" descr="【实】JN-6D013-5-5#_1"/>
        <xdr:cNvPicPr>
          <a:picLocks noChangeAspect="1"/>
        </xdr:cNvPicPr>
      </xdr:nvPicPr>
      <xdr:blipFill>
        <a:blip r:embed="rId353"/>
        <a:stretch>
          <a:fillRect/>
        </a:stretch>
      </xdr:blipFill>
      <xdr:spPr>
        <a:xfrm>
          <a:off x="553720" y="575121405"/>
          <a:ext cx="2287270" cy="2287270"/>
        </a:xfrm>
        <a:prstGeom prst="rect">
          <a:avLst/>
        </a:prstGeom>
      </xdr:spPr>
    </xdr:pic>
  </etc:cellImage>
  <etc:cellImage>
    <xdr:pic>
      <xdr:nvPicPr>
        <xdr:cNvPr id="2771" name="ID_DE6E530F1F3C4F51BE6E9942177CB0A6" descr="【实】JN-6D013-5-4#_2"/>
        <xdr:cNvPicPr>
          <a:picLocks noChangeAspect="1"/>
        </xdr:cNvPicPr>
      </xdr:nvPicPr>
      <xdr:blipFill>
        <a:blip r:embed="rId354"/>
        <a:stretch>
          <a:fillRect/>
        </a:stretch>
      </xdr:blipFill>
      <xdr:spPr>
        <a:xfrm>
          <a:off x="553720" y="573117345"/>
          <a:ext cx="2287270" cy="2296160"/>
        </a:xfrm>
        <a:prstGeom prst="rect">
          <a:avLst/>
        </a:prstGeom>
      </xdr:spPr>
    </xdr:pic>
  </etc:cellImage>
  <etc:cellImage>
    <xdr:pic>
      <xdr:nvPicPr>
        <xdr:cNvPr id="2791" name="ID_F74DB5C6116C4A9C96F0FEA1177F3AFF" descr="【实】JN-6D032-3-3#_1=1KD820741"/>
        <xdr:cNvPicPr>
          <a:picLocks noChangeAspect="1"/>
        </xdr:cNvPicPr>
      </xdr:nvPicPr>
      <xdr:blipFill>
        <a:blip r:embed="rId355"/>
        <a:stretch>
          <a:fillRect/>
        </a:stretch>
      </xdr:blipFill>
      <xdr:spPr>
        <a:xfrm>
          <a:off x="553720" y="665482540"/>
          <a:ext cx="2089785" cy="2091055"/>
        </a:xfrm>
        <a:prstGeom prst="rect">
          <a:avLst/>
        </a:prstGeom>
      </xdr:spPr>
    </xdr:pic>
  </etc:cellImage>
  <etc:cellImage>
    <xdr:pic>
      <xdr:nvPicPr>
        <xdr:cNvPr id="2792" name="ID_B58E93A229084F7CA6A9B4780B2D4FD2" descr="【实】JN-6D032-3-2#_1"/>
        <xdr:cNvPicPr>
          <a:picLocks noChangeAspect="1"/>
        </xdr:cNvPicPr>
      </xdr:nvPicPr>
      <xdr:blipFill>
        <a:blip r:embed="rId356"/>
        <a:stretch>
          <a:fillRect/>
        </a:stretch>
      </xdr:blipFill>
      <xdr:spPr>
        <a:xfrm>
          <a:off x="553720" y="663475305"/>
          <a:ext cx="2089785" cy="2082800"/>
        </a:xfrm>
        <a:prstGeom prst="rect">
          <a:avLst/>
        </a:prstGeom>
      </xdr:spPr>
    </xdr:pic>
  </etc:cellImage>
  <etc:cellImage>
    <xdr:pic>
      <xdr:nvPicPr>
        <xdr:cNvPr id="2793" name="ID_5FEDFF34B5F3421A93D10E55881D50DD" descr="【实】JN-6D032-3-1#_1=1KD820721M"/>
        <xdr:cNvPicPr>
          <a:picLocks noChangeAspect="1"/>
        </xdr:cNvPicPr>
      </xdr:nvPicPr>
      <xdr:blipFill>
        <a:blip r:embed="rId357"/>
        <a:stretch>
          <a:fillRect/>
        </a:stretch>
      </xdr:blipFill>
      <xdr:spPr>
        <a:xfrm>
          <a:off x="553720" y="661465530"/>
          <a:ext cx="2089785" cy="2084705"/>
        </a:xfrm>
        <a:prstGeom prst="rect">
          <a:avLst/>
        </a:prstGeom>
      </xdr:spPr>
    </xdr:pic>
  </etc:cellImage>
  <etc:cellImage>
    <xdr:pic>
      <xdr:nvPicPr>
        <xdr:cNvPr id="2796" name="ID_16148C53678D4F95AE7CDB0DED2C7891" descr="【实】JN-6D039-5-4#_1"/>
        <xdr:cNvPicPr>
          <a:picLocks noChangeAspect="1"/>
        </xdr:cNvPicPr>
      </xdr:nvPicPr>
      <xdr:blipFill>
        <a:blip r:embed="rId358"/>
        <a:stretch>
          <a:fillRect/>
        </a:stretch>
      </xdr:blipFill>
      <xdr:spPr>
        <a:xfrm>
          <a:off x="553720" y="702235705"/>
          <a:ext cx="2129790" cy="2127885"/>
        </a:xfrm>
        <a:prstGeom prst="rect">
          <a:avLst/>
        </a:prstGeom>
      </xdr:spPr>
    </xdr:pic>
  </etc:cellImage>
  <etc:cellImage>
    <xdr:pic>
      <xdr:nvPicPr>
        <xdr:cNvPr id="2797" name="ID_FAA5760F9DFC4C13AC619F2D0E5D8E5B" descr="【实】JN-6D039-5-3#_1=8R0260710J"/>
        <xdr:cNvPicPr>
          <a:picLocks noChangeAspect="1"/>
        </xdr:cNvPicPr>
      </xdr:nvPicPr>
      <xdr:blipFill>
        <a:blip r:embed="rId359"/>
        <a:stretch>
          <a:fillRect/>
        </a:stretch>
      </xdr:blipFill>
      <xdr:spPr>
        <a:xfrm>
          <a:off x="553720" y="700234185"/>
          <a:ext cx="2130425" cy="2129790"/>
        </a:xfrm>
        <a:prstGeom prst="rect">
          <a:avLst/>
        </a:prstGeom>
      </xdr:spPr>
    </xdr:pic>
  </etc:cellImage>
  <etc:cellImage>
    <xdr:pic>
      <xdr:nvPicPr>
        <xdr:cNvPr id="2798" name="ID_02862F9CDC5847A986689B2CF88667C2" descr="【实】JN-6D039-5-1#_1"/>
        <xdr:cNvPicPr>
          <a:picLocks noChangeAspect="1"/>
        </xdr:cNvPicPr>
      </xdr:nvPicPr>
      <xdr:blipFill>
        <a:blip r:embed="rId360"/>
        <a:stretch>
          <a:fillRect/>
        </a:stretch>
      </xdr:blipFill>
      <xdr:spPr>
        <a:xfrm>
          <a:off x="553720" y="698235840"/>
          <a:ext cx="2130425" cy="2117090"/>
        </a:xfrm>
        <a:prstGeom prst="rect">
          <a:avLst/>
        </a:prstGeom>
      </xdr:spPr>
    </xdr:pic>
  </etc:cellImage>
  <etc:cellImage>
    <xdr:pic>
      <xdr:nvPicPr>
        <xdr:cNvPr id="2799" name="ID_5712690880134DD581CF0F6E607B03D9" descr="【实】JN-6D039-5-2#_1"/>
        <xdr:cNvPicPr>
          <a:picLocks noChangeAspect="1"/>
        </xdr:cNvPicPr>
      </xdr:nvPicPr>
      <xdr:blipFill>
        <a:blip r:embed="rId361"/>
        <a:stretch>
          <a:fillRect/>
        </a:stretch>
      </xdr:blipFill>
      <xdr:spPr>
        <a:xfrm>
          <a:off x="553720" y="696222890"/>
          <a:ext cx="2130425" cy="2122805"/>
        </a:xfrm>
        <a:prstGeom prst="rect">
          <a:avLst/>
        </a:prstGeom>
      </xdr:spPr>
    </xdr:pic>
  </etc:cellImage>
  <etc:cellImage>
    <xdr:pic>
      <xdr:nvPicPr>
        <xdr:cNvPr id="2800" name="ID_088AE33103EF42D9A80C047809350698"/>
        <xdr:cNvPicPr>
          <a:picLocks noChangeAspect="1" noChangeArrowheads="1"/>
        </xdr:cNvPicPr>
      </xdr:nvPicPr>
      <xdr:blipFill>
        <a:blip r:embed="rId362"/>
        <a:srcRect/>
        <a:stretch>
          <a:fillRect/>
        </a:stretch>
      </xdr:blipFill>
      <xdr:spPr>
        <a:xfrm>
          <a:off x="589280" y="694883040"/>
          <a:ext cx="2049780" cy="140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etc:cellImage>
  <etc:cellImage>
    <xdr:pic>
      <xdr:nvPicPr>
        <xdr:cNvPr id="2801" name="ID_28F4F0309BE34302B3FCD61D21149724" descr="【实】JN-6D038-3-1#_1"/>
        <xdr:cNvPicPr>
          <a:picLocks noChangeAspect="1"/>
        </xdr:cNvPicPr>
      </xdr:nvPicPr>
      <xdr:blipFill>
        <a:blip r:embed="rId363"/>
        <a:stretch>
          <a:fillRect/>
        </a:stretch>
      </xdr:blipFill>
      <xdr:spPr>
        <a:xfrm>
          <a:off x="553720" y="692918985"/>
          <a:ext cx="2129790" cy="2120265"/>
        </a:xfrm>
        <a:prstGeom prst="rect">
          <a:avLst/>
        </a:prstGeom>
      </xdr:spPr>
    </xdr:pic>
  </etc:cellImage>
  <etc:cellImage>
    <xdr:pic>
      <xdr:nvPicPr>
        <xdr:cNvPr id="2802" name="ID_1B82DB66EE7F4E07B9AB508A31851B5D" descr="【实】JN-6D036-3-2#=JN-6D037-3-2#_1"/>
        <xdr:cNvPicPr>
          <a:picLocks noChangeAspect="1"/>
        </xdr:cNvPicPr>
      </xdr:nvPicPr>
      <xdr:blipFill>
        <a:blip r:embed="rId364"/>
        <a:stretch>
          <a:fillRect/>
        </a:stretch>
      </xdr:blipFill>
      <xdr:spPr>
        <a:xfrm>
          <a:off x="553720" y="690909845"/>
          <a:ext cx="2130425" cy="2117725"/>
        </a:xfrm>
        <a:prstGeom prst="rect">
          <a:avLst/>
        </a:prstGeom>
      </xdr:spPr>
    </xdr:pic>
  </etc:cellImage>
  <etc:cellImage>
    <xdr:pic>
      <xdr:nvPicPr>
        <xdr:cNvPr id="2803" name="ID_D28F7F0B26DE439697D28CBC93D1B7A5" descr="【实】JN-6D037-3-1#_2"/>
        <xdr:cNvPicPr>
          <a:picLocks noChangeAspect="1"/>
        </xdr:cNvPicPr>
      </xdr:nvPicPr>
      <xdr:blipFill>
        <a:blip r:embed="rId365"/>
        <a:stretch>
          <a:fillRect/>
        </a:stretch>
      </xdr:blipFill>
      <xdr:spPr>
        <a:xfrm>
          <a:off x="553720" y="688899435"/>
          <a:ext cx="2129790" cy="2120265"/>
        </a:xfrm>
        <a:prstGeom prst="rect">
          <a:avLst/>
        </a:prstGeom>
      </xdr:spPr>
    </xdr:pic>
  </etc:cellImage>
  <etc:cellImage>
    <xdr:pic>
      <xdr:nvPicPr>
        <xdr:cNvPr id="2804" name="ID_E8701CD3A16C467CB9DD3F497AC0D96E" descr="【实】JN-6D036-3-3#_1"/>
        <xdr:cNvPicPr>
          <a:picLocks noChangeAspect="1"/>
        </xdr:cNvPicPr>
      </xdr:nvPicPr>
      <xdr:blipFill>
        <a:blip r:embed="rId366"/>
        <a:stretch>
          <a:fillRect/>
        </a:stretch>
      </xdr:blipFill>
      <xdr:spPr>
        <a:xfrm>
          <a:off x="553720" y="686889025"/>
          <a:ext cx="2129790" cy="2120900"/>
        </a:xfrm>
        <a:prstGeom prst="rect">
          <a:avLst/>
        </a:prstGeom>
      </xdr:spPr>
    </xdr:pic>
  </etc:cellImage>
  <etc:cellImage>
    <xdr:pic>
      <xdr:nvPicPr>
        <xdr:cNvPr id="2811" name="ID_403D3846103F4615BCAD4FA4DF0D1080" descr="【实】JN-6D036-4-1#_1"/>
        <xdr:cNvPicPr>
          <a:picLocks noChangeAspect="1"/>
        </xdr:cNvPicPr>
      </xdr:nvPicPr>
      <xdr:blipFill>
        <a:blip r:embed="rId367"/>
        <a:stretch>
          <a:fillRect/>
        </a:stretch>
      </xdr:blipFill>
      <xdr:spPr>
        <a:xfrm>
          <a:off x="553720" y="682872015"/>
          <a:ext cx="2130425" cy="2117090"/>
        </a:xfrm>
        <a:prstGeom prst="rect">
          <a:avLst/>
        </a:prstGeom>
      </xdr:spPr>
    </xdr:pic>
  </etc:cellImage>
  <etc:cellImage>
    <xdr:pic>
      <xdr:nvPicPr>
        <xdr:cNvPr id="2812" name="ID_F5F2F740CC3E4B5F8F0552B9C6EE50FF"/>
        <xdr:cNvPicPr>
          <a:picLocks noChangeAspect="1" noChangeArrowheads="1"/>
        </xdr:cNvPicPr>
      </xdr:nvPicPr>
      <xdr:blipFill>
        <a:blip r:embed="rId368"/>
        <a:srcRect/>
        <a:stretch>
          <a:fillRect/>
        </a:stretch>
      </xdr:blipFill>
      <xdr:spPr>
        <a:xfrm>
          <a:off x="634365" y="685171985"/>
          <a:ext cx="1946275" cy="1459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etc:cellImage>
  <etc:cellImage>
    <xdr:pic>
      <xdr:nvPicPr>
        <xdr:cNvPr id="2865" name="ID_8E07C757BB974DE1990BDE7B902F257B" descr="【实】JN-6D046-3-3#_1"/>
        <xdr:cNvPicPr>
          <a:picLocks noChangeAspect="1"/>
        </xdr:cNvPicPr>
      </xdr:nvPicPr>
      <xdr:blipFill>
        <a:blip r:embed="rId369"/>
        <a:stretch>
          <a:fillRect/>
        </a:stretch>
      </xdr:blipFill>
      <xdr:spPr>
        <a:xfrm>
          <a:off x="553720" y="732913190"/>
          <a:ext cx="2410460" cy="2414270"/>
        </a:xfrm>
        <a:prstGeom prst="rect">
          <a:avLst/>
        </a:prstGeom>
      </xdr:spPr>
    </xdr:pic>
  </etc:cellImage>
  <etc:cellImage>
    <xdr:pic>
      <xdr:nvPicPr>
        <xdr:cNvPr id="2868" name="ID_F745A0C2BE0B470D9BB238C773A45AB9" descr="【实】JN-6D046-3-2#_1"/>
        <xdr:cNvPicPr>
          <a:picLocks noChangeAspect="1"/>
        </xdr:cNvPicPr>
      </xdr:nvPicPr>
      <xdr:blipFill>
        <a:blip r:embed="rId370"/>
        <a:stretch>
          <a:fillRect/>
        </a:stretch>
      </xdr:blipFill>
      <xdr:spPr>
        <a:xfrm>
          <a:off x="553720" y="730907225"/>
          <a:ext cx="2411095" cy="2426970"/>
        </a:xfrm>
        <a:prstGeom prst="rect">
          <a:avLst/>
        </a:prstGeom>
      </xdr:spPr>
    </xdr:pic>
  </etc:cellImage>
  <etc:cellImage>
    <xdr:pic>
      <xdr:nvPicPr>
        <xdr:cNvPr id="2871" name="ID_A339FDF1C303418F9C231AD5FAD0410E" descr="【实】JN-6D046-3-1#_1"/>
        <xdr:cNvPicPr>
          <a:picLocks noChangeAspect="1"/>
        </xdr:cNvPicPr>
      </xdr:nvPicPr>
      <xdr:blipFill>
        <a:blip r:embed="rId371"/>
        <a:stretch>
          <a:fillRect/>
        </a:stretch>
      </xdr:blipFill>
      <xdr:spPr>
        <a:xfrm>
          <a:off x="553720" y="728917135"/>
          <a:ext cx="2411095" cy="2404110"/>
        </a:xfrm>
        <a:prstGeom prst="rect">
          <a:avLst/>
        </a:prstGeom>
      </xdr:spPr>
    </xdr:pic>
  </etc:cellImage>
  <etc:cellImage>
    <xdr:pic>
      <xdr:nvPicPr>
        <xdr:cNvPr id="2908" name="ID_42E24B85E35C41B080A8C10370C1485E" descr="【实】JN-6D079-9-1#_1"/>
        <xdr:cNvPicPr>
          <a:picLocks noChangeAspect="1"/>
        </xdr:cNvPicPr>
      </xdr:nvPicPr>
      <xdr:blipFill>
        <a:blip r:embed="rId372"/>
        <a:stretch>
          <a:fillRect/>
        </a:stretch>
      </xdr:blipFill>
      <xdr:spPr>
        <a:xfrm>
          <a:off x="553720" y="884526425"/>
          <a:ext cx="2338070" cy="2331085"/>
        </a:xfrm>
        <a:prstGeom prst="rect">
          <a:avLst/>
        </a:prstGeom>
      </xdr:spPr>
    </xdr:pic>
  </etc:cellImage>
  <etc:cellImage>
    <xdr:pic>
      <xdr:nvPicPr>
        <xdr:cNvPr id="2909" name="ID_290C58A04ADA417183BFAF160C3998F3" descr="【实】JN-6D078-4-3#_1"/>
        <xdr:cNvPicPr>
          <a:picLocks noChangeAspect="1"/>
        </xdr:cNvPicPr>
      </xdr:nvPicPr>
      <xdr:blipFill>
        <a:blip r:embed="rId373"/>
        <a:stretch>
          <a:fillRect/>
        </a:stretch>
      </xdr:blipFill>
      <xdr:spPr>
        <a:xfrm>
          <a:off x="553720" y="882524905"/>
          <a:ext cx="2338070" cy="2331720"/>
        </a:xfrm>
        <a:prstGeom prst="rect">
          <a:avLst/>
        </a:prstGeom>
      </xdr:spPr>
    </xdr:pic>
  </etc:cellImage>
  <etc:cellImage>
    <xdr:pic>
      <xdr:nvPicPr>
        <xdr:cNvPr id="2910" name="ID_A9BC2EFC25284283B927B7E666D90158" descr="【实】JN-6D078-4-2#_1"/>
        <xdr:cNvPicPr>
          <a:picLocks noChangeAspect="1"/>
        </xdr:cNvPicPr>
      </xdr:nvPicPr>
      <xdr:blipFill>
        <a:blip r:embed="rId374"/>
        <a:stretch>
          <a:fillRect/>
        </a:stretch>
      </xdr:blipFill>
      <xdr:spPr>
        <a:xfrm>
          <a:off x="553720" y="880525925"/>
          <a:ext cx="2338070" cy="2331085"/>
        </a:xfrm>
        <a:prstGeom prst="rect">
          <a:avLst/>
        </a:prstGeom>
      </xdr:spPr>
    </xdr:pic>
  </etc:cellImage>
  <etc:cellImage>
    <xdr:pic>
      <xdr:nvPicPr>
        <xdr:cNvPr id="2911" name="ID_773ABFA263FB4D7F8441FF9794393C0E" descr="【实】JN-6D078-4-1#_1"/>
        <xdr:cNvPicPr>
          <a:picLocks noChangeAspect="1"/>
        </xdr:cNvPicPr>
      </xdr:nvPicPr>
      <xdr:blipFill>
        <a:blip r:embed="rId375"/>
        <a:stretch>
          <a:fillRect/>
        </a:stretch>
      </xdr:blipFill>
      <xdr:spPr>
        <a:xfrm>
          <a:off x="553720" y="878524405"/>
          <a:ext cx="2338070" cy="2331720"/>
        </a:xfrm>
        <a:prstGeom prst="rect">
          <a:avLst/>
        </a:prstGeom>
      </xdr:spPr>
    </xdr:pic>
  </etc:cellImage>
  <etc:cellImage>
    <xdr:pic>
      <xdr:nvPicPr>
        <xdr:cNvPr id="1414" name="ID_517AD0B6FB48496BAEAE869DAA1A5A1C" descr="【原】JN-6W972=磐荣426=4F0260712AC_1"/>
        <xdr:cNvPicPr>
          <a:picLocks noChangeAspect="1"/>
        </xdr:cNvPicPr>
      </xdr:nvPicPr>
      <xdr:blipFill>
        <a:blip r:embed="rId376"/>
        <a:stretch>
          <a:fillRect/>
        </a:stretch>
      </xdr:blipFill>
      <xdr:spPr>
        <a:xfrm>
          <a:off x="503555" y="1053999035"/>
          <a:ext cx="1970405" cy="1971040"/>
        </a:xfrm>
        <a:prstGeom prst="rect">
          <a:avLst/>
        </a:prstGeom>
      </xdr:spPr>
    </xdr:pic>
  </etc:cellImage>
  <etc:cellImage>
    <xdr:pic>
      <xdr:nvPicPr>
        <xdr:cNvPr id="1476" name="ID_5BF43B89C26547BAB86E7905ABFF23EA" descr="【原】JN-6W982-2=磐荣440-2=8E0260710H_2"/>
        <xdr:cNvPicPr>
          <a:picLocks noChangeAspect="1"/>
        </xdr:cNvPicPr>
      </xdr:nvPicPr>
      <xdr:blipFill>
        <a:blip r:embed="rId377"/>
        <a:stretch>
          <a:fillRect/>
        </a:stretch>
      </xdr:blipFill>
      <xdr:spPr>
        <a:xfrm>
          <a:off x="564515" y="1056064690"/>
          <a:ext cx="10061575" cy="10064750"/>
        </a:xfrm>
        <a:prstGeom prst="rect">
          <a:avLst/>
        </a:prstGeom>
      </xdr:spPr>
    </xdr:pic>
  </etc:cellImage>
  <etc:cellImage>
    <xdr:pic>
      <xdr:nvPicPr>
        <xdr:cNvPr id="1488" name="ID_C4C61C026DB54663995D469EBFA50C25" descr="【原】JN-6W899=磐荣363=JN-6W899_3"/>
        <xdr:cNvPicPr>
          <a:picLocks noChangeAspect="1"/>
        </xdr:cNvPicPr>
      </xdr:nvPicPr>
      <xdr:blipFill>
        <a:blip r:embed="rId378"/>
        <a:stretch>
          <a:fillRect/>
        </a:stretch>
      </xdr:blipFill>
      <xdr:spPr>
        <a:xfrm>
          <a:off x="503555" y="1505493560"/>
          <a:ext cx="1970405" cy="1971040"/>
        </a:xfrm>
        <a:prstGeom prst="rect">
          <a:avLst/>
        </a:prstGeom>
      </xdr:spPr>
    </xdr:pic>
  </etc:cellImage>
  <etc:cellImage>
    <xdr:pic>
      <xdr:nvPicPr>
        <xdr:cNvPr id="1341" name="ID_57CBE7DF986D4736A853F2C113647229" descr="【原】JN-6W900=磐荣367=1S0820743D_1"/>
        <xdr:cNvPicPr>
          <a:picLocks noChangeAspect="1"/>
        </xdr:cNvPicPr>
      </xdr:nvPicPr>
      <xdr:blipFill>
        <a:blip r:embed="rId379"/>
        <a:stretch>
          <a:fillRect/>
        </a:stretch>
      </xdr:blipFill>
      <xdr:spPr>
        <a:xfrm>
          <a:off x="504190" y="1057999535"/>
          <a:ext cx="1969135" cy="1971040"/>
        </a:xfrm>
        <a:prstGeom prst="rect">
          <a:avLst/>
        </a:prstGeom>
      </xdr:spPr>
    </xdr:pic>
  </etc:cellImage>
  <etc:cellImage>
    <xdr:pic>
      <xdr:nvPicPr>
        <xdr:cNvPr id="1541" name="ID_0490F26A3C7C4E9FAE7F4F2515B0C013" descr="【原】JN-6W932=磐荣382=5N0820721G_1"/>
        <xdr:cNvPicPr>
          <a:picLocks noChangeAspect="1"/>
        </xdr:cNvPicPr>
      </xdr:nvPicPr>
      <xdr:blipFill>
        <a:blip r:embed="rId380"/>
        <a:stretch>
          <a:fillRect/>
        </a:stretch>
      </xdr:blipFill>
      <xdr:spPr>
        <a:xfrm>
          <a:off x="504190" y="1059998515"/>
          <a:ext cx="1969770" cy="1971675"/>
        </a:xfrm>
        <a:prstGeom prst="rect">
          <a:avLst/>
        </a:prstGeom>
      </xdr:spPr>
    </xdr:pic>
  </etc:cellImage>
  <etc:cellImage>
    <xdr:pic>
      <xdr:nvPicPr>
        <xdr:cNvPr id="19" name="ID_5D7D2C7DE794470F928EA50094EF7782" descr="【实】6W192=KYOH01720=5Q0820743M"/>
        <xdr:cNvPicPr>
          <a:picLocks noChangeAspect="1"/>
        </xdr:cNvPicPr>
      </xdr:nvPicPr>
      <xdr:blipFill>
        <a:blip r:embed="rId381"/>
        <a:stretch>
          <a:fillRect/>
        </a:stretch>
      </xdr:blipFill>
      <xdr:spPr>
        <a:xfrm>
          <a:off x="553720" y="521839190"/>
          <a:ext cx="2428875" cy="2417445"/>
        </a:xfrm>
        <a:prstGeom prst="rect">
          <a:avLst/>
        </a:prstGeom>
      </xdr:spPr>
    </xdr:pic>
  </etc:cellImage>
  <etc:cellImage>
    <xdr:pic>
      <xdr:nvPicPr>
        <xdr:cNvPr id="1487" name="ID_A5A9871A12364481B07F3CBF9D23072F" descr="【实】6W140_3=5C0820741C=KYOH01509"/>
        <xdr:cNvPicPr>
          <a:picLocks noChangeAspect="1"/>
        </xdr:cNvPicPr>
      </xdr:nvPicPr>
      <xdr:blipFill>
        <a:blip r:embed="rId382"/>
        <a:stretch>
          <a:fillRect/>
        </a:stretch>
      </xdr:blipFill>
      <xdr:spPr>
        <a:xfrm>
          <a:off x="553720" y="517819640"/>
          <a:ext cx="2247265" cy="2235835"/>
        </a:xfrm>
        <a:prstGeom prst="rect">
          <a:avLst/>
        </a:prstGeom>
      </xdr:spPr>
    </xdr:pic>
  </etc:cellImage>
  <etc:cellImage>
    <xdr:pic>
      <xdr:nvPicPr>
        <xdr:cNvPr id="1490" name="ID_F96BC270211E4799AD701B4627FC2860"/>
        <xdr:cNvPicPr>
          <a:picLocks noChangeAspect="1"/>
        </xdr:cNvPicPr>
      </xdr:nvPicPr>
      <xdr:blipFill>
        <a:blip r:embed="rId383"/>
        <a:stretch>
          <a:fillRect/>
        </a:stretch>
      </xdr:blipFill>
      <xdr:spPr>
        <a:xfrm>
          <a:off x="553720" y="515830185"/>
          <a:ext cx="2246630" cy="2185035"/>
        </a:xfrm>
        <a:prstGeom prst="rect">
          <a:avLst/>
        </a:prstGeom>
      </xdr:spPr>
    </xdr:pic>
  </etc:cellImage>
  <etc:cellImage>
    <xdr:pic>
      <xdr:nvPicPr>
        <xdr:cNvPr id="1493" name="ID_758D062802F6430194ECC09C16114C41"/>
        <xdr:cNvPicPr>
          <a:picLocks noChangeAspect="1"/>
        </xdr:cNvPicPr>
      </xdr:nvPicPr>
      <xdr:blipFill>
        <a:blip r:embed="rId384"/>
        <a:stretch>
          <a:fillRect/>
        </a:stretch>
      </xdr:blipFill>
      <xdr:spPr>
        <a:xfrm>
          <a:off x="553720" y="513798820"/>
          <a:ext cx="2436495" cy="2428240"/>
        </a:xfrm>
        <a:prstGeom prst="rect">
          <a:avLst/>
        </a:prstGeom>
      </xdr:spPr>
    </xdr:pic>
  </etc:cellImage>
  <etc:cellImage>
    <xdr:pic>
      <xdr:nvPicPr>
        <xdr:cNvPr id="1595" name="ID_FF6BC984762F4056A5354F045FEEB770" descr="【原】JN-6W931=磐荣381=6R0820721_1"/>
        <xdr:cNvPicPr>
          <a:picLocks noChangeAspect="1"/>
        </xdr:cNvPicPr>
      </xdr:nvPicPr>
      <xdr:blipFill>
        <a:blip r:embed="rId385"/>
        <a:stretch>
          <a:fillRect/>
        </a:stretch>
      </xdr:blipFill>
      <xdr:spPr>
        <a:xfrm>
          <a:off x="504190" y="1062000035"/>
          <a:ext cx="1969770" cy="1971040"/>
        </a:xfrm>
        <a:prstGeom prst="rect">
          <a:avLst/>
        </a:prstGeom>
      </xdr:spPr>
    </xdr:pic>
  </etc:cellImage>
  <etc:cellImage>
    <xdr:pic>
      <xdr:nvPicPr>
        <xdr:cNvPr id="1540" name="ID_CC8D9579065048CAA1690C877D37ED7B"/>
        <xdr:cNvPicPr>
          <a:picLocks noChangeAspect="1"/>
        </xdr:cNvPicPr>
      </xdr:nvPicPr>
      <xdr:blipFill>
        <a:blip r:embed="rId386"/>
        <a:stretch>
          <a:fillRect/>
        </a:stretch>
      </xdr:blipFill>
      <xdr:spPr>
        <a:xfrm>
          <a:off x="488950" y="944486935"/>
          <a:ext cx="1979295" cy="1951355"/>
        </a:xfrm>
        <a:prstGeom prst="rect">
          <a:avLst/>
        </a:prstGeom>
      </xdr:spPr>
    </xdr:pic>
  </etc:cellImage>
  <etc:cellImage>
    <xdr:pic>
      <xdr:nvPicPr>
        <xdr:cNvPr id="1774" name="ID_8BF3ED3E548E45B0BCBCAAAE5380C4D9" descr="【原】JNHP-BZ010=A1668300215_4"/>
        <xdr:cNvPicPr>
          <a:picLocks noChangeAspect="1"/>
        </xdr:cNvPicPr>
      </xdr:nvPicPr>
      <xdr:blipFill>
        <a:blip r:embed="rId387"/>
        <a:stretch>
          <a:fillRect/>
        </a:stretch>
      </xdr:blipFill>
      <xdr:spPr>
        <a:xfrm>
          <a:off x="495300" y="4971645505"/>
          <a:ext cx="1987550" cy="1985645"/>
        </a:xfrm>
        <a:prstGeom prst="rect">
          <a:avLst/>
        </a:prstGeom>
      </xdr:spPr>
    </xdr:pic>
  </etc:cellImage>
  <etc:cellImage>
    <xdr:pic>
      <xdr:nvPicPr>
        <xdr:cNvPr id="1806" name="ID_03971EDAA1D04387B9BF9147EE0849EF" descr="【原】JNHL-6BM052=64539423283_1"/>
        <xdr:cNvPicPr>
          <a:picLocks noChangeAspect="1"/>
        </xdr:cNvPicPr>
      </xdr:nvPicPr>
      <xdr:blipFill>
        <a:blip r:embed="rId388"/>
        <a:stretch>
          <a:fillRect/>
        </a:stretch>
      </xdr:blipFill>
      <xdr:spPr>
        <a:xfrm>
          <a:off x="506095" y="1252832140"/>
          <a:ext cx="1965960" cy="1971675"/>
        </a:xfrm>
        <a:prstGeom prst="rect">
          <a:avLst/>
        </a:prstGeom>
      </xdr:spPr>
    </xdr:pic>
  </etc:cellImage>
  <etc:cellImage>
    <xdr:pic>
      <xdr:nvPicPr>
        <xdr:cNvPr id="1865" name="ID_72F95821B36641F08F73A07CFA4579FB" descr="【原】JN-6W905=磐荣372=2Q0816721E_2"/>
        <xdr:cNvPicPr>
          <a:picLocks noChangeAspect="1"/>
        </xdr:cNvPicPr>
      </xdr:nvPicPr>
      <xdr:blipFill>
        <a:blip r:embed="rId389"/>
        <a:stretch>
          <a:fillRect/>
        </a:stretch>
      </xdr:blipFill>
      <xdr:spPr>
        <a:xfrm>
          <a:off x="503555" y="1067999515"/>
          <a:ext cx="1971040" cy="1971675"/>
        </a:xfrm>
        <a:prstGeom prst="rect">
          <a:avLst/>
        </a:prstGeom>
      </xdr:spPr>
    </xdr:pic>
  </etc:cellImage>
  <etc:cellImage>
    <xdr:pic>
      <xdr:nvPicPr>
        <xdr:cNvPr id="1868" name="ID_AE4D96742C3642EABBE164D98CE6CBFB" descr="【原】JN-6W1049=磐荣463=4F0260710E_4"/>
        <xdr:cNvPicPr>
          <a:picLocks noChangeAspect="1"/>
        </xdr:cNvPicPr>
      </xdr:nvPicPr>
      <xdr:blipFill>
        <a:blip r:embed="rId390"/>
        <a:stretch>
          <a:fillRect/>
        </a:stretch>
      </xdr:blipFill>
      <xdr:spPr>
        <a:xfrm>
          <a:off x="504190" y="1070001035"/>
          <a:ext cx="1969770" cy="1971040"/>
        </a:xfrm>
        <a:prstGeom prst="rect">
          <a:avLst/>
        </a:prstGeom>
      </xdr:spPr>
    </xdr:pic>
  </etc:cellImage>
  <etc:cellImage>
    <xdr:pic>
      <xdr:nvPicPr>
        <xdr:cNvPr id="2060" name="ID_2E0404E4D82E4ACF899DFD9BA0079DE1" descr="【原】JNHP3-6BM017=64533412472_1"/>
        <xdr:cNvPicPr>
          <a:picLocks noChangeAspect="1"/>
        </xdr:cNvPicPr>
      </xdr:nvPicPr>
      <xdr:blipFill>
        <a:blip r:embed="rId391"/>
        <a:stretch>
          <a:fillRect/>
        </a:stretch>
      </xdr:blipFill>
      <xdr:spPr>
        <a:xfrm>
          <a:off x="504190" y="1182719885"/>
          <a:ext cx="1969135" cy="1971040"/>
        </a:xfrm>
        <a:prstGeom prst="rect">
          <a:avLst/>
        </a:prstGeom>
      </xdr:spPr>
    </xdr:pic>
  </etc:cellImage>
  <etc:cellImage>
    <xdr:pic>
      <xdr:nvPicPr>
        <xdr:cNvPr id="894" name="ID_648CB95A2AF94C61B77588056F7F6D6B" descr="HA 11541C"/>
        <xdr:cNvPicPr>
          <a:picLocks noChangeAspect="1"/>
        </xdr:cNvPicPr>
      </xdr:nvPicPr>
      <xdr:blipFill>
        <a:blip r:embed="rId392"/>
        <a:stretch>
          <a:fillRect/>
        </a:stretch>
      </xdr:blipFill>
      <xdr:spPr>
        <a:xfrm>
          <a:off x="505460" y="490089190"/>
          <a:ext cx="1966595" cy="1971040"/>
        </a:xfrm>
        <a:prstGeom prst="rect">
          <a:avLst/>
        </a:prstGeom>
      </xdr:spPr>
    </xdr:pic>
  </etc:cellImage>
  <etc:cellImage>
    <xdr:pic>
      <xdr:nvPicPr>
        <xdr:cNvPr id="2063" name="ID_A7BE2F39B41B4CE98551F4AAE9DC46B7" descr="【原】JN-6W1098=3C0820721L_4"/>
        <xdr:cNvPicPr>
          <a:picLocks noChangeAspect="1"/>
        </xdr:cNvPicPr>
      </xdr:nvPicPr>
      <xdr:blipFill>
        <a:blip r:embed="rId393"/>
        <a:stretch>
          <a:fillRect/>
        </a:stretch>
      </xdr:blipFill>
      <xdr:spPr>
        <a:xfrm>
          <a:off x="506095" y="1077993780"/>
          <a:ext cx="1971675" cy="1971675"/>
        </a:xfrm>
        <a:prstGeom prst="rect">
          <a:avLst/>
        </a:prstGeom>
      </xdr:spPr>
    </xdr:pic>
  </etc:cellImage>
  <etc:cellImage>
    <xdr:pic>
      <xdr:nvPicPr>
        <xdr:cNvPr id="2982" name="ID_28E632681AD8402FAE365083C8A4C0F5" descr="【原】JN-6W1099=7L6820744AN_1"/>
        <xdr:cNvPicPr>
          <a:picLocks noChangeAspect="1"/>
        </xdr:cNvPicPr>
      </xdr:nvPicPr>
      <xdr:blipFill>
        <a:blip r:embed="rId394"/>
        <a:stretch>
          <a:fillRect/>
        </a:stretch>
      </xdr:blipFill>
      <xdr:spPr>
        <a:xfrm>
          <a:off x="506095" y="1079994030"/>
          <a:ext cx="1971675" cy="1971675"/>
        </a:xfrm>
        <a:prstGeom prst="rect">
          <a:avLst/>
        </a:prstGeom>
      </xdr:spPr>
    </xdr:pic>
  </etc:cellImage>
  <etc:cellImage>
    <xdr:pic>
      <xdr:nvPicPr>
        <xdr:cNvPr id="2986" name="ID_5176A1F15DB64764B36D15259A7D4FD9" descr="【原】JN-6W1100=1K0820721BE_2"/>
        <xdr:cNvPicPr>
          <a:picLocks noChangeAspect="1"/>
        </xdr:cNvPicPr>
      </xdr:nvPicPr>
      <xdr:blipFill>
        <a:blip r:embed="rId395"/>
        <a:stretch>
          <a:fillRect/>
        </a:stretch>
      </xdr:blipFill>
      <xdr:spPr>
        <a:xfrm>
          <a:off x="506095" y="1081994280"/>
          <a:ext cx="1971675" cy="1971675"/>
        </a:xfrm>
        <a:prstGeom prst="rect">
          <a:avLst/>
        </a:prstGeom>
      </xdr:spPr>
    </xdr:pic>
  </etc:cellImage>
  <etc:cellImage>
    <xdr:pic>
      <xdr:nvPicPr>
        <xdr:cNvPr id="3011" name="ID_B9B3708DABE443CBB7BF760E3FFC451B" descr="【原】64533415556_4"/>
        <xdr:cNvPicPr>
          <a:picLocks noChangeAspect="1"/>
        </xdr:cNvPicPr>
      </xdr:nvPicPr>
      <xdr:blipFill>
        <a:blip r:embed="rId396"/>
        <a:stretch>
          <a:fillRect/>
        </a:stretch>
      </xdr:blipFill>
      <xdr:spPr>
        <a:xfrm>
          <a:off x="506730" y="1543490055"/>
          <a:ext cx="1970405" cy="1971675"/>
        </a:xfrm>
        <a:prstGeom prst="rect">
          <a:avLst/>
        </a:prstGeom>
      </xdr:spPr>
    </xdr:pic>
  </etc:cellImage>
</etc:cellImages>
</file>

<file path=xl/sharedStrings.xml><?xml version="1.0" encoding="utf-8"?>
<sst xmlns="http://schemas.openxmlformats.org/spreadsheetml/2006/main" count="1843" uniqueCount="1261">
  <si>
    <t>N0.</t>
  </si>
  <si>
    <t>PHOTO</t>
  </si>
  <si>
    <t>OE#</t>
  </si>
  <si>
    <t>PART</t>
  </si>
  <si>
    <t>DISCREIPTION</t>
  </si>
  <si>
    <t>JIUNUO#</t>
  </si>
  <si>
    <t>Audi &amp; Volkswagen</t>
  </si>
  <si>
    <r>
      <t xml:space="preserve">1J0820721AA
1J0820721AN
1J0820721AP
1J0820721BH
1J0820721BQ
1J0820721BJ
</t>
    </r>
    <r>
      <rPr>
        <sz val="11"/>
        <rFont val="宋体"/>
        <charset val="134"/>
        <scheme val="minor"/>
      </rPr>
      <t>1J0820721AC
1J0820721K</t>
    </r>
    <r>
      <rPr>
        <b/>
        <sz val="11"/>
        <color rgb="FFFF0000"/>
        <rFont val="宋体"/>
        <charset val="134"/>
        <scheme val="minor"/>
      </rPr>
      <t xml:space="preserve">
</t>
    </r>
    <r>
      <rPr>
        <sz val="11"/>
        <color theme="1"/>
        <rFont val="宋体"/>
        <charset val="134"/>
        <scheme val="minor"/>
      </rPr>
      <t>1J0820721G</t>
    </r>
  </si>
  <si>
    <t>Discharge Line</t>
  </si>
  <si>
    <r>
      <rPr>
        <b/>
        <sz val="11"/>
        <rFont val="宋体"/>
        <charset val="134"/>
        <scheme val="minor"/>
      </rPr>
      <t>Audi A3 Hatchback (8L1) ( 09.1996 - 05.2003 , 101 - 180 PS)</t>
    </r>
    <r>
      <rPr>
        <sz val="11"/>
        <rFont val="宋体"/>
        <charset val="134"/>
        <scheme val="minor"/>
      </rPr>
      <t xml:space="preserve">
1.6 09.1996 - 05.2003, 1595 ccm, 101 PS
1.6 08.2000 - 05.2003, 1595 ccm, 102 PS
1.8 09.1996 - 05.2003, 1781 ccm, 125 PS
1.8 T 12.1996 - 05.2003, 1781 ccm, 150 PS
1.8 T 12.1998 - 05.2003, 1781 ccm, 180 PS
1.8 T quattro 12.1996 - 05.2003, 1781 ccm, 150 PS
1.8 T quattro 10.1998 - 05.2003, 1781 ccm, 180 PS
</t>
    </r>
    <r>
      <rPr>
        <b/>
        <sz val="11"/>
        <rFont val="宋体"/>
        <charset val="134"/>
        <scheme val="minor"/>
      </rPr>
      <t>Seat Toledo II Saloon (1M2) ( 10.1998 - 07.2004 , 100 - 180 PS)</t>
    </r>
    <r>
      <rPr>
        <sz val="11"/>
        <rFont val="宋体"/>
        <charset val="134"/>
        <scheme val="minor"/>
      </rPr>
      <t xml:space="preserve">
1.6 10.1998 - 07.2004, 1595 ccm, 100 PS
1.8 20V 10.1998 - 07.2004, 1781 ccm, 125 PS
1.8 20VT 09.2000 - 07.2004, 1781 ccm, 180 PS
</t>
    </r>
    <r>
      <rPr>
        <b/>
        <sz val="11"/>
        <rFont val="宋体"/>
        <charset val="134"/>
        <scheme val="minor"/>
      </rPr>
      <t>Seat Leon I Hatchback (1M1) ( 11.1999 - 06.2006 , 100 - 180 PS)</t>
    </r>
    <r>
      <rPr>
        <sz val="11"/>
        <rFont val="宋体"/>
        <charset val="134"/>
        <scheme val="minor"/>
      </rPr>
      <t xml:space="preserve">
1.6 11.1999 - 06.2006, 1595 ccm, 100 PS
1.6 10.2005 - 06.2006, 1595 ccm, 102 PS
1.8 20V 11.1999 - 06.2006, 1781 ccm, 125 PS
1.8 20V T 11.1999 - 06.2006, 1781 ccm, 180 PS
1.8 20V T 4 11.1999 - 06.2006, 1781 ccm, 180 PS
</t>
    </r>
    <r>
      <rPr>
        <b/>
        <sz val="11"/>
        <rFont val="宋体"/>
        <charset val="134"/>
        <scheme val="minor"/>
      </rPr>
      <t>VW Golf IV Hatchback (1J1) ( 08.1997 - 06.2005 , 100 - 180 PS)</t>
    </r>
    <r>
      <rPr>
        <sz val="11"/>
        <rFont val="宋体"/>
        <charset val="134"/>
        <scheme val="minor"/>
      </rPr>
      <t xml:space="preserve">
1.6 08.1997 - 05.2004, 1595 ccm, 100 PS
1.6 08.2000 - 06.2005, 1595 ccm, 102 PS
1.8 08.1997 - 06.2005, 1781 ccm, 125 PS
1.8 4motion 05.1998 - 06.2005, 1781 ccm, 125 PS
1.8 T 08.1997 - 06.2005, 1781 ccm, 150 PS
1.8 T GTI 08.2001 - 06.2005, 1781 ccm, 180 PS
</t>
    </r>
    <r>
      <rPr>
        <b/>
        <sz val="11"/>
        <rFont val="宋体"/>
        <charset val="134"/>
        <scheme val="minor"/>
      </rPr>
      <t>VW Golf IV Variant (1J5) ( 05.1999 - 06.2006 , 101 - 150 PS)</t>
    </r>
    <r>
      <rPr>
        <sz val="11"/>
        <rFont val="宋体"/>
        <charset val="134"/>
        <scheme val="minor"/>
      </rPr>
      <t xml:space="preserve">
1.6 05.1999 - 04.2002, 1595 ccm, 101 PS
1.6 08.2000 - 06.2006, 1595 ccm, 102 PS
1.8 4motion 05.1999 - 06.2006, 1781 ccm, 125 PS
1.8 T 05.2000 - 06.2006, 1781 ccm, 150 PS
</t>
    </r>
    <r>
      <rPr>
        <b/>
        <sz val="11"/>
        <rFont val="宋体"/>
        <charset val="134"/>
        <scheme val="minor"/>
      </rPr>
      <t>VW Bora Saloon (1J2) ( 10.1998 - 05.2005 , 101 - 180 PS)</t>
    </r>
    <r>
      <rPr>
        <sz val="11"/>
        <rFont val="宋体"/>
        <charset val="134"/>
        <scheme val="minor"/>
      </rPr>
      <t xml:space="preserve">
1.6 10.1998 - 05.2005, 1595 ccm, 101 PS
1.6 08.2000 - 05.2005, 1595 ccm, 102 PS
1.8 10.1998 - 05.2005, 1781 ccm, 125 PS
1.8 T 05.2000 - 05.2005, 1781 ccm, 150 PS
1.8 T 03.2002 - 05.2005, 1781 ccm, 180 PS
2.0 10.1998 - 05.2005, 1984 ccm, 115 PS
2.0 4motion 04.2000 - 05.2005, 1984 ccm, 115 PS
</t>
    </r>
    <r>
      <rPr>
        <b/>
        <sz val="11"/>
        <rFont val="宋体"/>
        <charset val="134"/>
        <scheme val="minor"/>
      </rPr>
      <t>VW Bora Variant (1J6) ( 05.1999 - 05.2005 , 100 - 150 PS)</t>
    </r>
    <r>
      <rPr>
        <sz val="11"/>
        <rFont val="宋体"/>
        <charset val="134"/>
        <scheme val="minor"/>
      </rPr>
      <t xml:space="preserve">
1.6 05.1999 - 05.2005, 1595 ccm, 100 PS
1.6 08.2000 - 05.2005, 1595 ccm, 102 PS
1.8 T 05.2000 - 05.2005, 1781 ccm, 150 PS
2.0 05.1999 - 05.2005, 1984 ccm, 115 PS
2.0 4motion 04.2000 - 05.2005, 1984 ccm, 115 PS</t>
    </r>
  </si>
  <si>
    <t>JN-6D019-3-3#</t>
  </si>
  <si>
    <t>1J1820743AL
1J1820743H</t>
  </si>
  <si>
    <t>Suction Line</t>
  </si>
  <si>
    <r>
      <rPr>
        <b/>
        <sz val="11"/>
        <rFont val="宋体"/>
        <charset val="134"/>
        <scheme val="minor"/>
      </rPr>
      <t>Audi A3 Hatchback (8L1) ( 09.1996 - 05.2003 , 101 - 180 PS)</t>
    </r>
    <r>
      <rPr>
        <sz val="11"/>
        <rFont val="宋体"/>
        <charset val="134"/>
        <scheme val="minor"/>
      </rPr>
      <t xml:space="preserve">
1.6 09.1996 - 05.2003, 1595 ccm, 101 PS
1.6 08.2000 - 05.2003, 1595 ccm, 102 PS
1.8 09.1996 - 05.2003, 1781 ccm, 125 PS
1.8 T 12.1996 - 05.2003, 1781 ccm, 150 PS
1.8 T 12.1998 - 05.2003, 1781 ccm, 180 PS
1.8 T quattro 12.1996 - 05.2003, 1781 ccm, 150 PS
1.8 T quattro 10.1998 - 05.2003, 1781 ccm, 180 PS
</t>
    </r>
    <r>
      <rPr>
        <b/>
        <sz val="11"/>
        <rFont val="宋体"/>
        <charset val="134"/>
        <scheme val="minor"/>
      </rPr>
      <t>Seat Toledo II Saloon (1M2) ( 10.1998 - 07.2004 , 100 - 180 PS)</t>
    </r>
    <r>
      <rPr>
        <sz val="11"/>
        <rFont val="宋体"/>
        <charset val="134"/>
        <scheme val="minor"/>
      </rPr>
      <t xml:space="preserve">
1.6 10.1998 - 07.2004, 1595 ccm, 100 PS
1.8 20V 10.1998 - 07.2004, 1781 ccm, 125 PS
1.8 20VT 09.2000 - 07.2004, 1781 ccm, 180 PS
</t>
    </r>
    <r>
      <rPr>
        <b/>
        <sz val="11"/>
        <rFont val="宋体"/>
        <charset val="134"/>
        <scheme val="minor"/>
      </rPr>
      <t>Seat Leon I Hatchback (1M1) ( 11.1999 - 06.2006 , 100 - 225 PS)</t>
    </r>
    <r>
      <rPr>
        <sz val="11"/>
        <rFont val="宋体"/>
        <charset val="134"/>
        <scheme val="minor"/>
      </rPr>
      <t xml:space="preserve">
1.6 11.1999 - 06.2006, 1595 ccm, 100 PS
1.6 10.2005 - 06.2006, 1595 ccm, 102 PS
1.8 20V 11.1999 - 06.2006, 1781 ccm, 125 PS
1.8 20V T 11.1999 - 06.2006, 1781 ccm, 180 PS
1.8 20V T 4 11.1999 - 06.2006, 1781 ccm, 180 PS
1.8 T Cupra R 02.2002 - 06.2006, 1781 ccm, 209 PS
1.8 T Cupra R 07.2003 - 06.2006, 1781 ccm, 225 PS
</t>
    </r>
    <r>
      <rPr>
        <b/>
        <sz val="11"/>
        <rFont val="宋体"/>
        <charset val="134"/>
        <scheme val="minor"/>
      </rPr>
      <t>Skoda Octavia I Hatchback (1U2) ( 09.1996 - 12.2010 , 101 - 150 PS)</t>
    </r>
    <r>
      <rPr>
        <sz val="11"/>
        <rFont val="宋体"/>
        <charset val="134"/>
        <scheme val="minor"/>
      </rPr>
      <t xml:space="preserve">
1.6 02.1997 - 12.2007, 1595 ccm, 101 PS
1.6 11.2000 - 12.2010, 1595 ccm, 102 PS
1.8 09.1996 - 07.2000, 1781 ccm, 125 PS
1.8 T 08.1997 - 12.2010, 1781 ccm, 150 PS
1.8 T 4x4 05.2001 - 05.2006, 1781 ccm, 150 PS
</t>
    </r>
    <r>
      <rPr>
        <b/>
        <sz val="11"/>
        <rFont val="宋体"/>
        <charset val="134"/>
        <scheme val="minor"/>
      </rPr>
      <t>Skoda Octavia I Combi (1U5) ( 07.1998 - 12.2010 , 101 - 150 PS)</t>
    </r>
    <r>
      <rPr>
        <sz val="11"/>
        <rFont val="宋体"/>
        <charset val="134"/>
        <scheme val="minor"/>
      </rPr>
      <t xml:space="preserve">
1.6 07.1998 - 12.2007, 1595 ccm, 101 PS
1.6 09.2000 - 12.2010, 1595 ccm, 102 PS
1.8 20V 07.1998 - 07.2000, 1781 ccm, 125 PS
1.8 T 07.1998 - 12.2010, 1781 ccm, 150 PS
1.8 T 4x4 05.2001 - 05.2006, 1781 ccm, 150 PS
</t>
    </r>
    <r>
      <rPr>
        <b/>
        <sz val="11"/>
        <rFont val="宋体"/>
        <charset val="134"/>
        <scheme val="minor"/>
      </rPr>
      <t>VW Golf IV Hatchback (1J1) ( 08.1997 - 06.2005 , 100 - 180 PS)</t>
    </r>
    <r>
      <rPr>
        <sz val="11"/>
        <rFont val="宋体"/>
        <charset val="134"/>
        <scheme val="minor"/>
      </rPr>
      <t xml:space="preserve">
1.6 08.1997 - 05.2004, 1595 ccm, 100 PS
1.6 08.2000 - 06.2005, 1595 ccm, 102 PS
1.8 08.1997 - 06.2005, 1781 ccm, 125 PS
1.8 4motion 05.1998 - 06.2005, 1781 ccm, 125 PS
1.8 T 08.1997 - 06.2005, 1781 ccm, 150 PS
1.8 T GTI 08.2001 - 06.2005, 1781 ccm, 180 PS
</t>
    </r>
    <r>
      <rPr>
        <b/>
        <sz val="11"/>
        <rFont val="宋体"/>
        <charset val="134"/>
        <scheme val="minor"/>
      </rPr>
      <t>VW Golf IV Variant (1J5) ( 05.1999 - 06.2006 , 101 - 150 PS)</t>
    </r>
    <r>
      <rPr>
        <sz val="11"/>
        <rFont val="宋体"/>
        <charset val="134"/>
        <scheme val="minor"/>
      </rPr>
      <t xml:space="preserve">
1.6 05.1999 - 04.2002, 1595 ccm, 101 PS
1.6 08.2000 - 06.2006, 1595 ccm, 102 PS
1.8 4motion 05.1999 - 06.2006, 1781 ccm, 125 PS
1.8 T 05.2000 - 06.2006, 1781 ccm, 150 PS
</t>
    </r>
    <r>
      <rPr>
        <b/>
        <sz val="11"/>
        <rFont val="宋体"/>
        <charset val="134"/>
        <scheme val="minor"/>
      </rPr>
      <t>VW Bora Saloon (1J2) ( 10.1998 - 05.2005 , 101 - 180 PS)</t>
    </r>
    <r>
      <rPr>
        <sz val="11"/>
        <rFont val="宋体"/>
        <charset val="134"/>
        <scheme val="minor"/>
      </rPr>
      <t xml:space="preserve">
1.6 10.1998 - 05.2005, 1595 ccm, 101 PS
1.6 08.2000 - 05.2005, 1595 ccm, 102 PS
1.8 10.1998 - 05.2005, 1781 ccm, 125 PS
1.8 4motion 02.1999 - 05.2005, 1781 ccm, 125 PS
1.8 T 05.2000 - 05.2005, 1781 ccm, 150 PS
1.8 T 03.2002 - 05.2005, 1781 ccm, 180 PS
2.0 10.1998 - 05.2005, 1984 ccm, 115 PS
2.0 4motion 04.2000 - 05.2005, 1984 ccm, 115 PS
</t>
    </r>
    <r>
      <rPr>
        <b/>
        <sz val="11"/>
        <rFont val="宋体"/>
        <charset val="134"/>
        <scheme val="minor"/>
      </rPr>
      <t>VW Bora Variant (1J6) ( 05.1999 - 05.2005 , 100 - 180 PS)</t>
    </r>
    <r>
      <rPr>
        <sz val="11"/>
        <rFont val="宋体"/>
        <charset val="134"/>
        <scheme val="minor"/>
      </rPr>
      <t xml:space="preserve">
1.6 05.1999 - 05.2005, 1595 ccm, 100 PS
1.6 08.2000 - 05.2005, 1595 ccm, 102 PS
1.8 4motion 05.1999 - 05.2005, 1781 ccm, 125 PS
1.8 T 05.2000 - 05.2005, 1781 ccm, 150 PS
1.8 T 05.2002 - 05.2005, 1781 ccm, 180 PS
2.0 05.1999 - 05.2005, 1984 ccm, 115 PS
2.0 4motion 04.2000 - 05.2005, 1984 ccm, 115 PS</t>
    </r>
  </si>
  <si>
    <t>JN-6D019-3-1#</t>
  </si>
  <si>
    <r>
      <rPr>
        <b/>
        <sz val="11"/>
        <color rgb="FFFF0000"/>
        <rFont val="宋体"/>
        <charset val="134"/>
        <scheme val="minor"/>
      </rPr>
      <t>1J1820741Q</t>
    </r>
    <r>
      <rPr>
        <sz val="11"/>
        <color theme="1"/>
        <rFont val="宋体"/>
        <charset val="134"/>
        <scheme val="minor"/>
      </rPr>
      <t xml:space="preserve">
1J1820741B
1J1820741D
1J1820741G
1J1820741M
8L1820741A</t>
    </r>
  </si>
  <si>
    <t>Liquid Line</t>
  </si>
  <si>
    <r>
      <rPr>
        <b/>
        <sz val="11"/>
        <rFont val="宋体"/>
        <charset val="134"/>
        <scheme val="minor"/>
      </rPr>
      <t>Audi A3 Hatchback (8L1) ( 09.1996 - 05.2003 , 90 - 130 PS)</t>
    </r>
    <r>
      <rPr>
        <sz val="11"/>
        <rFont val="宋体"/>
        <charset val="134"/>
        <scheme val="minor"/>
      </rPr>
      <t xml:space="preserve">
1.6 09.1996 - 05.2003, 1595 ccm, 101 PS
1.6 08.2000 - 05.2003, 1595 ccm, 102 PS
1.9 TDI 09.1996 - 07.2001, 1896 ccm, 90 PS
1.9 TDI 10.2000 - 05.2003, 1896 ccm, 100 PS
1.9 TDI 08.2000 - 05.2003, 1896 ccm, 130 PS
1.9 TDI quattro 08.2000 - 05.2003, 1896 ccm, 130 PS
</t>
    </r>
    <r>
      <rPr>
        <b/>
        <sz val="11"/>
        <rFont val="宋体"/>
        <charset val="134"/>
        <scheme val="minor"/>
      </rPr>
      <t>Seat Toledo II Saloon (1M2) ( 10.1998 - 05.2006 , 75 - 180 PS)</t>
    </r>
    <r>
      <rPr>
        <sz val="11"/>
        <rFont val="宋体"/>
        <charset val="134"/>
        <scheme val="minor"/>
      </rPr>
      <t xml:space="preserve">
1.4 16V 01.2000 - 05.2002, 1390 ccm, 75 PS
1.6 10.1998 - 07.2004, 1595 ccm, 100 PS
1.6 16V 06.2000 - 05.2006, 1598 ccm, 105 PS
1.8 20V 10.1998 - 07.2004, 1781 ccm, 125 PS
1.8 20VT 09.2000 - 07.2004, 1781 ccm, 180 PS
1.9 TDI 03.1999 - 07.2004, 1896 ccm, 90 PS
1.9 TDI 10.1998 - 07.2004, 1896 ccm, 110 PS
1.9 TDI 05.2003 - 05.2006, 1896 ccm, 130 PS
1.9 TDI 10.2000 - 07.2004, 1896 ccm, 150 PS
2.3 V5 10.1998 - 11.2000, 2324 ccm, 150 PS
2.3 V5 20V 09.2000 - 11.2003, 2324 ccm, 170 PS
</t>
    </r>
    <r>
      <rPr>
        <b/>
        <sz val="11"/>
        <rFont val="宋体"/>
        <charset val="134"/>
        <scheme val="minor"/>
      </rPr>
      <t>Seat Leon I Hatchback (1M1) ( 11.1999 - 06.2006 , 68 - 225 PS)</t>
    </r>
    <r>
      <rPr>
        <sz val="11"/>
        <rFont val="宋体"/>
        <charset val="134"/>
        <scheme val="minor"/>
      </rPr>
      <t xml:space="preserve">
1.4 16V 11.1999 - 06.2006, 1390 ccm, 75 PS
1.6 11.1999 - 06.2006, 1595 ccm, 100 PS
1.6 10.2005 - 06.2006, 1595 ccm, 102 PS
1.6 16 V 09.2000 - 06.2006, 1598 ccm, 105 PS
1.8 20V 11.1999 - 06.2006, 1781 ccm, 125 PS
1.8 20V T 11.1999 - 06.2006, 1781 ccm, 180 PS
1.8 20V T 4 11.1999 - 06.2006, 1781 ccm, 180 PS
1.8 T Cupra R 02.2002 - 06.2006, 1781 ccm, 209 PS
1.8 T Cupra R 07.2003 - 06.2006, 1781 ccm, 225 PS
1.9 SDI 11.1999 - 06.2006, 1896 ccm, 68 PS
1.9 TDI 11.1999 - 06.2006, 1896 ccm, 90 PS
1.9 TDI 10.2005 - 06.2006, 1896 ccm, 100 PS
1.9 TDI 11.1999 - 06.2006, 1896 ccm, 110 PS
1.9 TDI 05.2003 - 06.2006, 1896 ccm, 130 PS
1.9 TDI 09.2000 - 06.2006, 1896 ccm, 150 PS
1.9 TDI Syncro 05.2002 - 06.2006, 1896 ccm, 150 PS
2.8 05.2002 - 06.2004, 2792 ccm, 204 PS
2.8 Cupra 4 02.2001 - 06.2006, 2792 ccm, 204 PS
</t>
    </r>
    <r>
      <rPr>
        <b/>
        <sz val="11"/>
        <rFont val="宋体"/>
        <charset val="134"/>
        <scheme val="minor"/>
      </rPr>
      <t>Skoda Octavia I Hatchback (1U2) ( 09.1996 - 12.2010 , 60 - 180 PS)</t>
    </r>
    <r>
      <rPr>
        <sz val="11"/>
        <rFont val="宋体"/>
        <charset val="134"/>
        <scheme val="minor"/>
      </rPr>
      <t xml:space="preserve">
1.4 04.1999 - 03.2001, 1397 ccm, 60 PS
1.4 16V 09.2000 - 12.2010, 1390 ccm, 75 PS
1.6 09.1996 - 09.2004, 1598 ccm, 75 PS
1.6 02.1997 - 12.2007, 1595 ccm, 101 PS
1.6 11.2000 - 12.2010, 1595 ccm, 102 PS
1.8 09.1996 - 07.2000, 1781 ccm, 125 PS
1.8 T 08.1997 - 12.2010, 1781 ccm, 150 PS
1.8 T 4x4 05.2001 - 05.2006, 1781 ccm, 150 PS
1.9 TDI 09.1996 - 03.2010, 1896 ccm, 90 PS
1.9 TDI 08.1997 - 01.2006, 1896 ccm, 110 PS
1.9 TDI 09.2002 - 09.2004, 1896 ccm, 130 PS
2.0 04.1999 - 05.2007, 1984 ccm, 116 PS
RS 1.8 T 05.2001 - 01.2006, 1781 ccm, 180 PS
</t>
    </r>
    <r>
      <rPr>
        <b/>
        <sz val="11"/>
        <rFont val="宋体"/>
        <charset val="134"/>
        <scheme val="minor"/>
      </rPr>
      <t>Skoda Octavia I Combi (1U5) ( 07.1998 - 12.2010 , 68 - 180 PS)</t>
    </r>
    <r>
      <rPr>
        <sz val="11"/>
        <rFont val="宋体"/>
        <charset val="134"/>
        <scheme val="minor"/>
      </rPr>
      <t xml:space="preserve">
1.4 16V 08.2000 - 12.2010, 1390 ccm, 75 PS
1.6 07.1998 - 09.2004, 1598 ccm, 75 PS
1.6 07.1998 - 12.2007, 1595 ccm, 101 PS
1.6 09.2000 - 12.2010, 1595 ccm, 102 PS
1.8 20V 07.1998 - 07.2000, 1781 ccm, 125 PS
1.8 T 07.1998 - 12.2010, 1781 ccm, 150 PS
1.8 T 4x4 05.2001 - 05.2006, 1781 ccm, 150 PS
1.9 SDI 07.1998 - 12.2003, 1896 ccm, 68 PS
1.9 TDI 07.1998 - 03.2010, 1896 ccm, 90 PS
1.9 TDI 08.2000 - 12.2010, 1896 ccm, 100 PS
1.9 TDI 07.1998 - 01.2006, 1896 ccm, 110 PS
1.9 TDI 09.2002 - 09.2004, 1896 ccm, 130 PS
1.9 TDI 4x4 11.1999 - 02.2006, 1896 ccm, 90 PS
1.9 TDI 4x4 09.2000 - 01.2006, 1896 ccm, 100 PS
2.0 04.1999 - 05.2007, 1984 ccm, 116 PS
2.0 4x4 08.2000 - 09.2004, 1984 ccm, 116 PS
2.0 4x4 01.2000 - 12.2010, 1984 ccm, 120 PS
RS 1.8 T 08.2002 - 01.2006, 1781 ccm, 180 PS
</t>
    </r>
    <r>
      <rPr>
        <b/>
        <sz val="11"/>
        <rFont val="宋体"/>
        <charset val="134"/>
        <scheme val="minor"/>
      </rPr>
      <t>VW Golf IV Hatchback (1J1) ( 08.1997 - 06.2005 , 68 - 241 PS)</t>
    </r>
    <r>
      <rPr>
        <sz val="11"/>
        <rFont val="宋体"/>
        <charset val="134"/>
        <scheme val="minor"/>
      </rPr>
      <t xml:space="preserve">
1.4 16V 08.1997 - 06.2005, 1390 ccm, 75 PS
1.6 08.1997 - 05.2004, 1595 ccm, 100 PS
1.6 02.2001 - 06.2001, 1598 ccm, 101 PS
1.6 08.2000 - 06.2005, 1595 ccm, 102 PS
1.6 16V 02.2000 - 06.2005, 1598 ccm, 105 PS
1.6 FSI 01.2002 - 06.2005, 1598 ccm, 110 PS
1.8 08.1997 - 06.2005, 1781 ccm, 125 PS
1.8 4motion 05.1998 - 06.2005, 1781 ccm, 125 PS
1.8 T 08.1997 - 06.2005, 1781 ccm, 150 PS
1.8 T GTI 08.2001 - 06.2005, 1781 ccm, 180 PS
1.9 SDI 08.1997 - 06.2005, 1896 ccm, 68 PS
1.9 TDI 10.1997 - 05.2004, 1896 ccm, 90 PS
1.9 TDI 09.2000 - 06.2005, 1896 ccm, 101 PS
1.9 TDI 08.1997 - 05.2004, 1896 ccm, 110 PS
1.9 TDI 12.1998 - 06.2001, 1896 ccm, 115 PS
1.9 TDI 11.2000 - 06.2005, 1896 ccm, 130 PS
1.9 TDI 05.2000 - 06.2005, 1896 ccm, 150 PS
1.9 TDI 4motion 07.1998 - 04.2002, 1896 ccm, 90 PS
1.9 TDI 4motion 09.2000 - 06.2005, 1896 ccm, 101 PS
1.9 TDI 4motion 09.1999 - 06.2001, 1896 ccm, 115 PS
1.9 TDI 4motion 11.2000 - 06.2005, 1896 ccm, 130 PS
1.9 TDI 4motion 02.2000 - 06.2005, 1896 ccm, 150 PS
2.0 07.1998 - 05.2004, 1984 ccm, 115 PS
2.0 4motion 10.2000 - 06.2005, 1984 ccm, 115 PS
2.3 V5 08.1997 - 10.2000, 2324 ccm, 150 PS
2.3 V5 10.2000 - 06.2005, 2324 ccm, 170 PS
2.3 V5 4motion 12.1998 - 10.2000, 2324 ccm, 150 PS
2.3 V5 4motion 10.2000 - 06.2005, 2324 ccm, 170 PS
2.8 V6 4motion 03.1999 - 06.2005, 2792 ccm, 204 PS
3.2 R32 4motion 09.2002 - 06.2005, 3189 ccm, 241 PS
</t>
    </r>
    <r>
      <rPr>
        <b/>
        <sz val="11"/>
        <rFont val="宋体"/>
        <charset val="134"/>
        <scheme val="minor"/>
      </rPr>
      <t>VW Golf IV Variant (1J5) ( 05.1999 - 06.2006 , 68 - 204 PS)</t>
    </r>
    <r>
      <rPr>
        <sz val="11"/>
        <rFont val="宋体"/>
        <charset val="134"/>
        <scheme val="minor"/>
      </rPr>
      <t xml:space="preserve">
1.4 16V 05.1999 - 06.2006, 1390 ccm, 75 PS
1.6 05.1999 - 04.2002, 1595 ccm, 101 PS
1.6 08.2000 - 06.2006, 1595 ccm, 102 PS
1.6 16V 02.2000 - 06.2006, 1598 ccm, 105 PS
1.6 FSI 01.2002 - 06.2006, 1598 ccm, 110 PS
1.8 4motion 05.1999 - 06.2006, 1781 ccm, 125 PS
1.8 T 05.2000 - 06.2006, 1781 ccm, 150 PS
1.9 SDI 05.1999 - 06.2006, 1896 ccm, 68 PS
1.9 TDI 05.1999 - 05.2006, 1896 ccm, 90 PS
1.9 TDI 09.2000 - 06.2006, 1896 ccm, 101 PS
1.9 TDI 05.1999 - 06.2001, 1896 ccm, 110 PS
1.9 TDI 08.1999 - 06.2001, 1896 ccm, 115 PS
1.9 TDI 11.2000 - 06.2006, 1896 ccm, 130 PS
1.9 TDI 4motion 05.1999 - 04.2002, 1896 ccm, 90 PS
1.9 TDI 4motion 09.2000 - 06.2006, 1896 ccm, 101 PS
1.9 TDI 4motion 05.1999 - 06.2001, 1896 ccm, 115 PS
1.9 TDI 4motion 11.2000 - 06.2006, 1896 ccm, 130 PS
2.0 05.1999 - 06.2006, 1984 ccm, 115 PS
2.0 4motion 10.2000 - 06.2006, 1984 ccm, 115 PS
2.0 Bi-Fuel 02.2002 - 06.2006, 1984 ccm, 116 PS
2.3 V5 05.1999 - 06.2006, 2324 ccm, 150 PS
2.3 V5 10.2000 - 06.2006, 2324 ccm, 170 PS
2.3 V5 4motion 05.1999 - 06.2006, 2324 ccm, 150 PS
2.3 V5 4motion 10.2000 - 06.2006, 2324 ccm, 170 PS
2.8 V6 4motion 05.1999 - 06.2006, 2792 ccm, 204 PS
</t>
    </r>
    <r>
      <rPr>
        <b/>
        <sz val="11"/>
        <rFont val="宋体"/>
        <charset val="134"/>
        <scheme val="minor"/>
      </rPr>
      <t>VW Golf IV Convertible (1E) ( 06.1998 - 06.2002 , 75 - 115 PS)</t>
    </r>
    <r>
      <rPr>
        <sz val="11"/>
        <rFont val="宋体"/>
        <charset val="134"/>
        <scheme val="minor"/>
      </rPr>
      <t xml:space="preserve">
1.6 06.1998 - 06.2002, 1595 ccm, 100 PS
1.8 06.1998 - 06.2002, 1781 ccm, 75 PS
1.8 06.1998 - 06.2002, 1781 ccm, 90 PS
2.0 06.1998 - 06.2002, 1984 ccm, 115 PS
</t>
    </r>
    <r>
      <rPr>
        <b/>
        <sz val="11"/>
        <rFont val="宋体"/>
        <charset val="134"/>
        <scheme val="minor"/>
      </rPr>
      <t>VW Bora Saloon (1J2) ( 10.1998 - 05.2005 , 68 - 204 PS)</t>
    </r>
    <r>
      <rPr>
        <sz val="11"/>
        <rFont val="宋体"/>
        <charset val="134"/>
        <scheme val="minor"/>
      </rPr>
      <t xml:space="preserve">
1.4 16V 03.2000 - 05.2005, 1390 ccm, 75 PS
1.6 10.1998 - 05.2005, 1595 ccm, 101 PS
1.6 08.2000 - 05.2005, 1595 ccm, 102 PS
1.6 06.2002 - 10.2004, 1595 ccm, 107 PS
1.6 16V 05.2000 - 05.2005, 1598 ccm, 105 PS
1.6 FSI 01.2002 - 05.2005, 1598 ccm, 110 PS
1.8 10.1998 - 05.2005, 1781 ccm, 125 PS
1.8 4motion 02.1999 - 05.2005, 1781 ccm, 125 PS
1.8 T 05.2000 - 05.2005, 1781 ccm, 150 PS
1.8 T 03.2002 - 05.2005, 1781 ccm, 180 PS
1.9 SDI 10.1998 - 05.2005, 1896 ccm, 68 PS
1.9 TDI 09.2000 - 05.2005, 1896 ccm, 101 PS
1.9 TDI 10.1998 - 06.2001, 1896 ccm, 110 PS
1.9 TDI 12.1998 - 01.2002, 1896 ccm, 115 PS
1.9 TDI 11.2000 - 05.2005, 1896 ccm, 130 PS
1.9 TDI 05.2000 - 05.2005, 1896 ccm, 150 PS
1.9 TDI 4motion 11.1998 - 04.2002, 1896 ccm, 90 PS
1.9 TDI 4motion 09.2000 - 05.2005, 1896 ccm, 101 PS
1.9 TDI 4motion 02.1999 - 06.2001, 1896 ccm, 115 PS
1.9 TDI 4motion 11.2000 - 05.2005, 1896 ccm, 130 PS
1.9 TDI 4motion 05.2000 - 05.2005, 1896 ccm, 150 PS
2.0 10.1998 - 05.2005, 1984 ccm, 115 PS
2.0 4motion 04.2000 - 05.2005, 1984 ccm, 115 PS
2.3 V5 10.1998 - 10.2000, 2324 ccm, 150 PS
2.3 V5 10.2000 - 05.2005, 2324 ccm, 170 PS
2.3 V5 4motion 12.1998 - 10.2000, 2324 ccm, 150 PS
2.3 V5 4motion 10.2000 - 05.2005, 2324 ccm, 170 PS
2.8 V6 4motion 03.1999 - 05.2005, 2792 ccm, 204 PS
</t>
    </r>
    <r>
      <rPr>
        <b/>
        <sz val="11"/>
        <rFont val="宋体"/>
        <charset val="134"/>
        <scheme val="minor"/>
      </rPr>
      <t>VW Bora Variant (1J6) ( 05.1999 - 05.2005 , 75 - 204 PS)</t>
    </r>
    <r>
      <rPr>
        <sz val="11"/>
        <rFont val="宋体"/>
        <charset val="134"/>
        <scheme val="minor"/>
      </rPr>
      <t xml:space="preserve">
1.4 16V 09.2001 - 05.2005, 1390 ccm, 75 PS
1.6 05.1999 - 05.2005, 1595 ccm, 100 PS
1.6 08.2000 - 05.2005, 1595 ccm, 102 PS
1.6 16V 02.2000 - 05.2005, 1598 ccm, 105 PS
1.6 FSI 01.2002 - 05.2005, 1598 ccm, 110 PS
1.8 4motion 05.1999 - 05.2005, 1781 ccm, 125 PS
1.8 T 05.2000 - 05.2005, 1781 ccm, 150 PS
1.8 T 05.2002 - 05.2005, 1781 ccm, 180 PS
1.9 TDI 07.2004 - 05.2005, 1896 ccm, 90 PS
1.9 TDI 09.2000 - 05.2005, 1896 ccm, 101 PS
1.9 TDI 05.1999 - 06.2001, 1896 ccm, 110 PS
1.9 TDI 05.1999 - 06.2001, 1896 ccm, 115 PS
1.9 TDI 11.2000 - 05.2005, 1896 ccm, 130 PS
1.9 TDI 05.2001 - 05.2005, 1896 ccm, 150 PS
1.9 TDI 4motion 09.2000 - 05.2005, 1896 ccm, 101 PS
1.9 TDI 4motion 05.1999 - 06.2001, 1896 ccm, 115 PS
1.9 TDI 4motion 11.2000 - 05.2005, 1896 ccm, 130 PS
1.9 TDI 4motion 05.2001 - 05.2005, 1896 ccm, 150 PS
2.0 05.1999 - 05.2005, 1984 ccm, 115 PS
2.0 4motion 04.2000 - 05.2005, 1984 ccm, 115 PS
2.3 V5 05.1999 - 10.2000, 2324 ccm, 150 PS
2.3 V5 10.2000 - 05.2005, 2324 ccm, 170 PS
2.3 V5 4motion 05.1999 - 10.2000, 2324 ccm, 150 PS
2.3 V5 4motion 10.2000 - 05.2005, 2324 ccm, 170 PS
2.8 V6 4motion 05.1999 - 05.2005, 2792 ccm, 204 PS</t>
    </r>
  </si>
  <si>
    <t>JN-6D019-3-2#</t>
  </si>
  <si>
    <t>1K0820721BD
1K0820721C</t>
  </si>
  <si>
    <r>
      <rPr>
        <b/>
        <sz val="11"/>
        <rFont val="宋体"/>
        <charset val="134"/>
        <scheme val="minor"/>
      </rPr>
      <t xml:space="preserve">VW Golf Plus / Crossgolf (5M1, 521) ( 01.2005 - 01.2009 , 75 - 170 PS)
</t>
    </r>
    <r>
      <rPr>
        <sz val="11"/>
        <rFont val="宋体"/>
        <charset val="134"/>
        <scheme val="minor"/>
      </rPr>
      <t>1.4 16V 01.2005 - 11.2006, 1390 ccm, 75 PS
1.4 FSI 07.2005 - 11.2006, 1390 ccm, 90 PS
1.4 TSI 05.2006 - 06.2008, 1390 ccm, 140 PS
1.4 TSI 05.2006 - 06.2008, 1390 ccm, 170 PS
1.6 FSI 01.2005 - 05.2008, 1598 ccm, 115 PS
1.9 TDI 05.2005 - 12.2008, 1896 ccm, 90 PS
1.9 TDI 01.2005 - 01.2009, 1896 ccm, 105 PS
2.0 FSI 05.2005 - 06.2008, 1984 ccm, 150 PS
2.0 TDI 05.2005 - 05.2007, 1968 ccm, 131 PS</t>
    </r>
  </si>
  <si>
    <t>JN-6W-34-64303</t>
  </si>
  <si>
    <r>
      <rPr>
        <b/>
        <sz val="11"/>
        <color rgb="FFFF0000"/>
        <rFont val="宋体"/>
        <charset val="134"/>
        <scheme val="minor"/>
      </rPr>
      <t>1K0820743CD</t>
    </r>
    <r>
      <rPr>
        <sz val="11"/>
        <color theme="1"/>
        <rFont val="宋体"/>
        <charset val="134"/>
        <scheme val="minor"/>
      </rPr>
      <t xml:space="preserve">
1K0820743BE
1K0820743BL</t>
    </r>
  </si>
  <si>
    <r>
      <rPr>
        <b/>
        <sz val="11"/>
        <rFont val="宋体"/>
        <charset val="134"/>
        <scheme val="minor"/>
      </rPr>
      <t>Audi A3 Hatchback (8P1) ( 05.2003 - 05.2010 , 105 - 140 PS)</t>
    </r>
    <r>
      <rPr>
        <sz val="11"/>
        <rFont val="宋体"/>
        <charset val="134"/>
        <scheme val="minor"/>
      </rPr>
      <t xml:space="preserve">
1.9 TDI 05.2003 - 05.2010, 1896 ccm, 105 PS
2.0 TDI 06.2005 - 06.2008, 1968 ccm, 140 PS
2.0 TDI quattro 01.2006 - 06.2008, 1968 ccm, 140 PS
</t>
    </r>
    <r>
      <rPr>
        <b/>
        <sz val="11"/>
        <rFont val="宋体"/>
        <charset val="134"/>
        <scheme val="minor"/>
      </rPr>
      <t>Audi A3 Sportback (8PA) ( 09.2004 - 05.2010 , 105 - 140 PS)</t>
    </r>
    <r>
      <rPr>
        <sz val="11"/>
        <rFont val="宋体"/>
        <charset val="134"/>
        <scheme val="minor"/>
      </rPr>
      <t xml:space="preserve">
1.9 TDI 09.2004 - 05.2010, 1896 ccm, 105 PS
2.0 TDI 06.2005 - 06.2008, 1968 ccm, 140 PS
2.0 TDI quattro 01.2006 - 06.2008, 1968 ccm, 140 PS
</t>
    </r>
    <r>
      <rPr>
        <b/>
        <sz val="11"/>
        <rFont val="宋体"/>
        <charset val="134"/>
        <scheme val="minor"/>
      </rPr>
      <t>Audi A3 Convertible (8P7) ( 04.2008 - 10.2009 , 105 PS)</t>
    </r>
    <r>
      <rPr>
        <sz val="11"/>
        <rFont val="宋体"/>
        <charset val="134"/>
        <scheme val="minor"/>
      </rPr>
      <t xml:space="preserve">
1.9 TDI 04.2008 - 10.2009, 1896 ccm, 105 PS
</t>
    </r>
    <r>
      <rPr>
        <b/>
        <sz val="11"/>
        <rFont val="宋体"/>
        <charset val="134"/>
        <scheme val="minor"/>
      </rPr>
      <t>Seat Altea (5P1) ( 04.2004 - ... , 105 - 140 PS)</t>
    </r>
    <r>
      <rPr>
        <sz val="11"/>
        <rFont val="宋体"/>
        <charset val="134"/>
        <scheme val="minor"/>
      </rPr>
      <t xml:space="preserve">
1.9 TDI 04.2004 - ..., 1896 ccm, 105 PS
2.0 TDI 11.2005 - ..., 1968 ccm, 140 PS
</t>
    </r>
    <r>
      <rPr>
        <b/>
        <sz val="11"/>
        <rFont val="宋体"/>
        <charset val="134"/>
        <scheme val="minor"/>
      </rPr>
      <t>Seat Toledo III (5P2) ( 10.2004 - 05.2009 , 105 - 140 PS)</t>
    </r>
    <r>
      <rPr>
        <sz val="11"/>
        <rFont val="宋体"/>
        <charset val="134"/>
        <scheme val="minor"/>
      </rPr>
      <t xml:space="preserve">
1.9 TDI 10.2004 - 05.2009, 1896 ccm, 105 PS
2.0 TDI 11.2005 - 05.2009, 1968 ccm, 140 PS
</t>
    </r>
    <r>
      <rPr>
        <b/>
        <sz val="11"/>
        <rFont val="宋体"/>
        <charset val="134"/>
        <scheme val="minor"/>
      </rPr>
      <t>Seat Leon II Hatchback (1P1) ( 07.2005 - 12.2010 , 105 - 140 PS)</t>
    </r>
    <r>
      <rPr>
        <sz val="11"/>
        <rFont val="宋体"/>
        <charset val="134"/>
        <scheme val="minor"/>
      </rPr>
      <t xml:space="preserve">
1.9 TDI 07.2005 - 12.2010, 1896 ccm, 105 PS
2.0 TDI 10.2005 - 10.2010, 1968 ccm, 140 PS
</t>
    </r>
    <r>
      <rPr>
        <b/>
        <sz val="11"/>
        <rFont val="宋体"/>
        <charset val="134"/>
        <scheme val="minor"/>
      </rPr>
      <t>Seat Altea XL (5P5, 5P8) ( 10.2006 - ... , 105 - 140 PS)</t>
    </r>
    <r>
      <rPr>
        <sz val="11"/>
        <rFont val="宋体"/>
        <charset val="134"/>
        <scheme val="minor"/>
      </rPr>
      <t xml:space="preserve">
1.9 TDI 10.2006 - ..., 1896 ccm, 105 PS
1.9 TDI 4x4 06.2009 - 12.2010, 1896 ccm, 105 PS
2.0 TDI 10.2006 - ..., 1968 ccm, 140 PS
2.0 TDI 4x4 06.2007 - ..., 1968 ccm, 140 PS
</t>
    </r>
    <r>
      <rPr>
        <b/>
        <sz val="11"/>
        <rFont val="宋体"/>
        <charset val="134"/>
        <scheme val="minor"/>
      </rPr>
      <t>Skoda Octavia II Hatchback (1Z3) ( 06.2004 - 12.2010 , 105 - 140 PS)</t>
    </r>
    <r>
      <rPr>
        <sz val="11"/>
        <rFont val="宋体"/>
        <charset val="134"/>
        <scheme val="minor"/>
      </rPr>
      <t xml:space="preserve">
1.9 TDI 06.2004 - 12.2010, 1896 ccm, 105 PS
2.0 TDI 11.2005 - 05.2010, 1968 ccm, 140 PS
</t>
    </r>
    <r>
      <rPr>
        <b/>
        <sz val="11"/>
        <rFont val="宋体"/>
        <charset val="134"/>
        <scheme val="minor"/>
      </rPr>
      <t>Skoda Octavia II Combi (1Z5) ( 09.2004 - 12.2010 , 105 - 140 PS)</t>
    </r>
    <r>
      <rPr>
        <sz val="11"/>
        <rFont val="宋体"/>
        <charset val="134"/>
        <scheme val="minor"/>
      </rPr>
      <t xml:space="preserve">
1.9 TDI 09.2004 - 12.2010, 1896 ccm, 105 PS
1.9 TDI 4x4 11.2004 - 12.2010, 1896 ccm, 105 PS
2.0 TDI 11.2005 - 05.2010, 1968 ccm, 140 PS
2.0 TDI 4x4 07.2006 - 05.2010, 1968 ccm, 140 PS
</t>
    </r>
    <r>
      <rPr>
        <b/>
        <sz val="11"/>
        <rFont val="宋体"/>
        <charset val="134"/>
        <scheme val="minor"/>
      </rPr>
      <t>Skoda Fabia II Hatchback (542) ( 04.2007 - 03.2010 , 105 PS)</t>
    </r>
    <r>
      <rPr>
        <sz val="11"/>
        <rFont val="宋体"/>
        <charset val="134"/>
        <scheme val="minor"/>
      </rPr>
      <t xml:space="preserve">
1.9 TDI 04.2007 - 03.2010, 1896 ccm, 105 PS
</t>
    </r>
    <r>
      <rPr>
        <b/>
        <sz val="11"/>
        <rFont val="宋体"/>
        <charset val="134"/>
        <scheme val="minor"/>
      </rPr>
      <t>Skoda Fabia II Combi (545) ( 10.2007 - 03.2010 , 105 PS)</t>
    </r>
    <r>
      <rPr>
        <sz val="11"/>
        <rFont val="宋体"/>
        <charset val="134"/>
        <scheme val="minor"/>
      </rPr>
      <t xml:space="preserve">
1.9 TDI 10.2007 - 03.2010, 1896 ccm, 105 PS
S</t>
    </r>
    <r>
      <rPr>
        <b/>
        <sz val="11"/>
        <rFont val="宋体"/>
        <charset val="134"/>
        <scheme val="minor"/>
      </rPr>
      <t>koda Superb II Hatchback (3T4) ( 03.2008 - 11.2010 , 105 - 140 PS)</t>
    </r>
    <r>
      <rPr>
        <sz val="11"/>
        <rFont val="宋体"/>
        <charset val="134"/>
        <scheme val="minor"/>
      </rPr>
      <t xml:space="preserve">
1.9 TDI 03.2008 - 11.2010, 1896 ccm, 105 PS
2.0 TDI 03.2008 - 05.2010, 1968 ccm, 140 PS
</t>
    </r>
    <r>
      <rPr>
        <b/>
        <sz val="11"/>
        <rFont val="宋体"/>
        <charset val="134"/>
        <scheme val="minor"/>
      </rPr>
      <t>Skoda Superb II Estate (3T5) ( 10.2009 - 11.2010 , 105 - 140 PS)</t>
    </r>
    <r>
      <rPr>
        <sz val="11"/>
        <rFont val="宋体"/>
        <charset val="134"/>
        <scheme val="minor"/>
      </rPr>
      <t xml:space="preserve">
1.9 TDI 10.2009 - 11.2010, 1896 ccm, 105 PS
2.0 TDI 10.2009 - 03.2010, 1968 ccm, 140 PS
</t>
    </r>
    <r>
      <rPr>
        <b/>
        <sz val="11"/>
        <rFont val="宋体"/>
        <charset val="134"/>
        <scheme val="minor"/>
      </rPr>
      <t>VW Golf V Hatchback (1K1) ( 10.2003 - 11.2008 , 90 - 140 PS)</t>
    </r>
    <r>
      <rPr>
        <sz val="11"/>
        <rFont val="宋体"/>
        <charset val="134"/>
        <scheme val="minor"/>
      </rPr>
      <t xml:space="preserve">
1.9 TDI 05.2004 - 11.2008, 1896 ccm, 90 PS
1.9 TDI 10.2003 - 11.2008, 1896 ccm, 105 PS
1.9 TDI 4motion 08.2004 - 11.2008, 1896 ccm, 105 PS
2.0 TDI 12.2004 - 11.2008, 1968 ccm, 140 PS
2.0 TDI 4motion 08.2004 - 11.2008, 1968 ccm, 140 PS
</t>
    </r>
    <r>
      <rPr>
        <b/>
        <sz val="11"/>
        <rFont val="宋体"/>
        <charset val="134"/>
        <scheme val="minor"/>
      </rPr>
      <t>VW Golf Plus / Crossgolf (5M1, 521) ( 01.2005 - 05.2011 , 90 - 140 PS)</t>
    </r>
    <r>
      <rPr>
        <sz val="11"/>
        <rFont val="宋体"/>
        <charset val="134"/>
        <scheme val="minor"/>
      </rPr>
      <t xml:space="preserve">
1.9 TDI 05.2005 - 12.2008, 1896 ccm, 90 PS
1.9 TDI 01.2005 - 01.2009, 1896 ccm, 105 PS
2.0 TDI 12.2005 - 05.2011, 1968 ccm, 140 PS
</t>
    </r>
    <r>
      <rPr>
        <b/>
        <sz val="11"/>
        <rFont val="宋体"/>
        <charset val="134"/>
        <scheme val="minor"/>
      </rPr>
      <t>VW Jetta Mk5 (1K) ( 08.2005 - 10.2010 , 105 - 140 PS)</t>
    </r>
    <r>
      <rPr>
        <sz val="11"/>
        <rFont val="宋体"/>
        <charset val="134"/>
        <scheme val="minor"/>
      </rPr>
      <t xml:space="preserve">
1.9 TDI 08.2005 - 10.2010, 1896 ccm, 105 PS
2.0 TDI 10.2005 - 10.2010, 1968 ccm, 140 PS
</t>
    </r>
    <r>
      <rPr>
        <b/>
        <sz val="11"/>
        <rFont val="宋体"/>
        <charset val="134"/>
        <scheme val="minor"/>
      </rPr>
      <t>VW Eos (1F7, 1F8) ( 06.2006 - 05.2008 , 140 PS)</t>
    </r>
    <r>
      <rPr>
        <sz val="11"/>
        <rFont val="宋体"/>
        <charset val="134"/>
        <scheme val="minor"/>
      </rPr>
      <t xml:space="preserve">
2.0 TDI 06.2006 - 05.2008, 1968 ccm, 140 PS
</t>
    </r>
    <r>
      <rPr>
        <b/>
        <sz val="11"/>
        <rFont val="宋体"/>
        <charset val="134"/>
        <scheme val="minor"/>
      </rPr>
      <t>VW Golf V Variant (1K5) ( 06.2007 - 07.2009 , 105 - 140 PS)</t>
    </r>
    <r>
      <rPr>
        <sz val="11"/>
        <rFont val="宋体"/>
        <charset val="134"/>
        <scheme val="minor"/>
      </rPr>
      <t xml:space="preserve">
1.9 TDI 06.2007 - 07.2009, 1896 ccm, 105 PS
1.9 TDI 4motion 01.2008 - 07.2009, 1896 ccm, 105 PS
2.0 TDI 06.2007 - 07.2009, 1968 ccm, 140 PS</t>
    </r>
  </si>
  <si>
    <t>JN-6W-34-64304</t>
  </si>
  <si>
    <r>
      <rPr>
        <b/>
        <sz val="11"/>
        <color rgb="FFFF0000"/>
        <rFont val="宋体"/>
        <charset val="134"/>
        <scheme val="minor"/>
      </rPr>
      <t>1K0820721BG</t>
    </r>
    <r>
      <rPr>
        <sz val="11"/>
        <color theme="1"/>
        <rFont val="宋体"/>
        <charset val="134"/>
        <scheme val="minor"/>
      </rPr>
      <t xml:space="preserve">
1K0820721AA</t>
    </r>
  </si>
  <si>
    <r>
      <rPr>
        <b/>
        <sz val="11"/>
        <rFont val="宋体"/>
        <charset val="134"/>
        <scheme val="minor"/>
      </rPr>
      <t>VW Jetta Mk5 (1K) ( 01.2006 - 10.2010 , 150 - 170 PS)</t>
    </r>
    <r>
      <rPr>
        <sz val="11"/>
        <rFont val="宋体"/>
        <charset val="134"/>
        <scheme val="minor"/>
      </rPr>
      <t xml:space="preserve">
2.5, 01.2006 - 10.2010, 2480 ccm, 150 PS
2.5, 07.2008 - 10.2010, 2480 ccm, 170 PS
</t>
    </r>
    <r>
      <rPr>
        <b/>
        <sz val="11"/>
        <rFont val="宋体"/>
        <charset val="134"/>
        <scheme val="minor"/>
      </rPr>
      <t>VW Golf VI Hatchback (5K1) ( 07.2009 - 05.2013 , 170 PS)</t>
    </r>
    <r>
      <rPr>
        <sz val="11"/>
        <rFont val="宋体"/>
        <charset val="134"/>
        <scheme val="minor"/>
      </rPr>
      <t xml:space="preserve">
2.5, 07.2009 - 05.2013, 2480 ccm, 170 PS
</t>
    </r>
    <r>
      <rPr>
        <b/>
        <sz val="11"/>
        <rFont val="宋体"/>
        <charset val="134"/>
        <scheme val="minor"/>
      </rPr>
      <t>VW Jetta Mk6 (162, 163, AV3, AV2) ( 04.2010 - ... , 170 PS)</t>
    </r>
    <r>
      <rPr>
        <sz val="11"/>
        <rFont val="宋体"/>
        <charset val="134"/>
        <scheme val="minor"/>
      </rPr>
      <t xml:space="preserve">
2.5, 04.2010 - ..., 2480 ccm, 170 PS</t>
    </r>
  </si>
  <si>
    <t>JN-6W-34-64299</t>
  </si>
  <si>
    <t>1K0820743AA
1K0820743BA
1K0820743BR</t>
  </si>
  <si>
    <r>
      <rPr>
        <b/>
        <sz val="11"/>
        <rFont val="宋体"/>
        <charset val="134"/>
        <scheme val="minor"/>
      </rPr>
      <t>VW Jetta Mk5 (1K) ( 01.2006 - 10.2010 , 150 - 170 PS)</t>
    </r>
    <r>
      <rPr>
        <sz val="11"/>
        <rFont val="宋体"/>
        <charset val="134"/>
        <scheme val="minor"/>
      </rPr>
      <t xml:space="preserve">
2.5, 01.2006 - 10.2010, 2480 ccm, 150 PS
2.5, 07.2008 - 10.2010, 2480 ccm, 170 PS
</t>
    </r>
    <r>
      <rPr>
        <b/>
        <sz val="11"/>
        <rFont val="宋体"/>
        <charset val="134"/>
        <scheme val="minor"/>
      </rPr>
      <t>VW Golf VI Hatchback (5K1) ( 07.2009 - 05.2013 , 170 PS)</t>
    </r>
    <r>
      <rPr>
        <sz val="11"/>
        <rFont val="宋体"/>
        <charset val="134"/>
        <scheme val="minor"/>
      </rPr>
      <t xml:space="preserve">
2.5, 07.2009 - 05.2013, 2480 ccm, 170 PS</t>
    </r>
  </si>
  <si>
    <t>JN-6W-34-64300</t>
  </si>
  <si>
    <r>
      <rPr>
        <b/>
        <sz val="11"/>
        <color rgb="FFFF0000"/>
        <rFont val="宋体"/>
        <charset val="134"/>
        <scheme val="minor"/>
      </rPr>
      <t>1K0820721AC</t>
    </r>
    <r>
      <rPr>
        <sz val="11"/>
        <color theme="1"/>
        <rFont val="宋体"/>
        <charset val="134"/>
        <scheme val="minor"/>
      </rPr>
      <t xml:space="preserve">
1K0820721AE
1K0820721BK</t>
    </r>
    <r>
      <rPr>
        <b/>
        <sz val="11"/>
        <color rgb="FFFF0000"/>
        <rFont val="宋体"/>
        <charset val="134"/>
        <scheme val="minor"/>
      </rPr>
      <t xml:space="preserve">
</t>
    </r>
    <r>
      <rPr>
        <sz val="11"/>
        <rFont val="宋体"/>
        <charset val="134"/>
        <scheme val="minor"/>
      </rPr>
      <t>1K0820721AJ
1K0820721BN
1K0820721D</t>
    </r>
  </si>
  <si>
    <r>
      <rPr>
        <b/>
        <sz val="11"/>
        <rFont val="宋体"/>
        <charset val="134"/>
        <scheme val="minor"/>
      </rPr>
      <t>Audi A3 Hatchback (8P1) ( 09.2004 - 08.2012 , 200 - 265 PS)</t>
    </r>
    <r>
      <rPr>
        <sz val="11"/>
        <rFont val="宋体"/>
        <charset val="134"/>
        <scheme val="minor"/>
      </rPr>
      <t xml:space="preserve">
2.0 TFSI 09.2004 - 08.2012, 1984 ccm, 200 PS
2.0 TFSI quattro 09.2004 - 08.2012, 1984 ccm, 200 PS
S3 2.0 quattro 02.2007 - 08.2012, 1984 ccm, 256 PS
S3 2.0 quattro 11.2006 - 08.2012, 1984 ccm, 265 PS
Seat Altea (5P1) ( 04.2006 - 05.2009 , 200 PS)
2.0 TFSI 04.2006 - 05.2009, 1984 ccm, 200 PS
</t>
    </r>
    <r>
      <rPr>
        <b/>
        <sz val="11"/>
        <rFont val="宋体"/>
        <charset val="134"/>
        <scheme val="minor"/>
      </rPr>
      <t>Seat Toledo III (5P2) ( 11.2005 - 05.2009 , 200 PS)</t>
    </r>
    <r>
      <rPr>
        <sz val="11"/>
        <rFont val="宋体"/>
        <charset val="134"/>
        <scheme val="minor"/>
      </rPr>
      <t xml:space="preserve">
2.0 TFSI 11.2005 - 05.2009, 1984 ccm, 200 PS
</t>
    </r>
    <r>
      <rPr>
        <b/>
        <sz val="11"/>
        <rFont val="宋体"/>
        <charset val="134"/>
        <scheme val="minor"/>
      </rPr>
      <t>Seat Leon II Hatchback (1P1) ( 05.2005 - 12.2012 , 200 - 265 PS)</t>
    </r>
    <r>
      <rPr>
        <sz val="11"/>
        <rFont val="宋体"/>
        <charset val="134"/>
        <scheme val="minor"/>
      </rPr>
      <t xml:space="preserve">
2.0 Cupra R 09.2009 - 12.2012, 1984 ccm, 265 PS
2.0 TFSI 05.2005 - 03.2009, 1984 ccm, 200 PS
2.0 TFSI 11.2006 - 05.2011, 1984 ccm, 240 PS
</t>
    </r>
    <r>
      <rPr>
        <b/>
        <sz val="11"/>
        <rFont val="宋体"/>
        <charset val="134"/>
        <scheme val="minor"/>
      </rPr>
      <t>Skoda Octavia II Hatchback (1Z3) ( 10.2005 - 02.2013 , 200 PS)</t>
    </r>
    <r>
      <rPr>
        <sz val="11"/>
        <rFont val="宋体"/>
        <charset val="134"/>
        <scheme val="minor"/>
      </rPr>
      <t xml:space="preserve">
2.0 RS 10.2005 - 02.2013, 1984 ccm, 200 PS
</t>
    </r>
    <r>
      <rPr>
        <b/>
        <sz val="11"/>
        <rFont val="宋体"/>
        <charset val="134"/>
        <scheme val="minor"/>
      </rPr>
      <t>Skoda Octavia II Combi (1Z5) ( 10.2005 - 02.2013 , 200 PS)</t>
    </r>
    <r>
      <rPr>
        <sz val="11"/>
        <rFont val="宋体"/>
        <charset val="134"/>
        <scheme val="minor"/>
      </rPr>
      <t xml:space="preserve">
2.0 RS 10.2005 - 02.2013, 1984 ccm, 200 PS
</t>
    </r>
    <r>
      <rPr>
        <b/>
        <sz val="11"/>
        <rFont val="宋体"/>
        <charset val="134"/>
        <scheme val="minor"/>
      </rPr>
      <t>VW Golf V Hatchback (1K1) ( 10.2004 - 02.2009 , 200 - 230 PS)</t>
    </r>
    <r>
      <rPr>
        <sz val="11"/>
        <rFont val="宋体"/>
        <charset val="134"/>
        <scheme val="minor"/>
      </rPr>
      <t xml:space="preserve">
2.0 GTI 10.2004 - 02.2009, 1984 ccm, 200 PS
2.0 GTI 09.2006 - 12.2008, 1984 ccm, 230 PS
</t>
    </r>
    <r>
      <rPr>
        <b/>
        <sz val="11"/>
        <rFont val="宋体"/>
        <charset val="134"/>
        <scheme val="minor"/>
      </rPr>
      <t>VW Jetta Mk5 (1K) ( 10.2005 - 10.2010 , 200 PS)</t>
    </r>
    <r>
      <rPr>
        <sz val="11"/>
        <rFont val="宋体"/>
        <charset val="134"/>
        <scheme val="minor"/>
      </rPr>
      <t xml:space="preserve">
2.0 TFSI 10.2005 - 10.2010, 1984 ccm, 200 PS
</t>
    </r>
    <r>
      <rPr>
        <b/>
        <sz val="11"/>
        <rFont val="宋体"/>
        <charset val="134"/>
        <scheme val="minor"/>
      </rPr>
      <t>VW Eos (1F7, 1F8) ( 03.2006 - 08.2015 , 200 PS)</t>
    </r>
    <r>
      <rPr>
        <sz val="11"/>
        <rFont val="宋体"/>
        <charset val="134"/>
        <scheme val="minor"/>
      </rPr>
      <t xml:space="preserve">
2.0 TFSI 03.2006 - 08.2015, 1984 ccm, 200 PS
</t>
    </r>
    <r>
      <rPr>
        <b/>
        <sz val="11"/>
        <rFont val="宋体"/>
        <charset val="134"/>
        <scheme val="minor"/>
      </rPr>
      <t>VW Golf V Variant (1K5) ( 06.2007 - 07.2009 , 200 PS)</t>
    </r>
    <r>
      <rPr>
        <sz val="11"/>
        <rFont val="宋体"/>
        <charset val="134"/>
        <scheme val="minor"/>
      </rPr>
      <t xml:space="preserve">
2.0 06.2007 - 07.2009, 1984 ccm, 200 PS
</t>
    </r>
    <r>
      <rPr>
        <b/>
        <sz val="11"/>
        <rFont val="宋体"/>
        <charset val="134"/>
        <scheme val="minor"/>
      </rPr>
      <t>VW Scirocco III (137, 138) ( 11.2009 - 11.2017 , 256 - 280 PS)</t>
    </r>
    <r>
      <rPr>
        <sz val="11"/>
        <rFont val="宋体"/>
        <charset val="134"/>
        <scheme val="minor"/>
      </rPr>
      <t xml:space="preserve">
2.0 R 11.2009 - 11.2017, 1984 ccm, 256 PS
2.0 R 11.2009 - 11.2017, 1984 ccm, 265 PS
2.0 R 05.2014 - 11.2017, 1984 ccm, 280 PS
</t>
    </r>
    <r>
      <rPr>
        <b/>
        <sz val="11"/>
        <rFont val="宋体"/>
        <charset val="134"/>
        <scheme val="minor"/>
      </rPr>
      <t>VW Golf VI Hatchback (5K1) ( 11.2009 - 11.2013 , 235 - 270 PS)</t>
    </r>
    <r>
      <rPr>
        <sz val="11"/>
        <rFont val="宋体"/>
        <charset val="134"/>
        <scheme val="minor"/>
      </rPr>
      <t xml:space="preserve">
2.0 GTi 05.2011 - 11.2012, 1984 ccm, 235 PS
2.0 R 4motion 11.2009 - 11.2013, 1984 ccm, 256 PS
2.0 R 4motion 11.2009 - 11.2012, 1984 ccm, 270 PS
</t>
    </r>
    <r>
      <rPr>
        <b/>
        <sz val="11"/>
        <rFont val="宋体"/>
        <charset val="134"/>
        <scheme val="minor"/>
      </rPr>
      <t>VW Golf VI Convertible (517) ( 01.2013 - 05.2016 , 265 PS)</t>
    </r>
    <r>
      <rPr>
        <sz val="11"/>
        <rFont val="宋体"/>
        <charset val="134"/>
        <scheme val="minor"/>
      </rPr>
      <t xml:space="preserve">
2.0 R 01.2013 - 05.2016, 1984 ccm, 265 PS</t>
    </r>
  </si>
  <si>
    <t>JN-6W-34-64301</t>
  </si>
  <si>
    <t>1K0820743AR
1K0820743BJ
1K0820743CB
1K0820743FG</t>
  </si>
  <si>
    <t>Audi A3 1.4L 2008
Audi A3 1.8L 2008
Audi A3 2.0L 2006-2008
Audi A3 Quattro 2.0L 2004-2008
Volkswagen Eos 2.0L 2007-2009
Volkswagen Golf R 2.0L 2012-2013
Volkswagen GTI 2.0L 2006-2014
Volkswagen Jetta 2.0L 2006-2008</t>
  </si>
  <si>
    <t>JN-6W-34-64302</t>
  </si>
  <si>
    <t>4F0260707AE 4F0260707K</t>
  </si>
  <si>
    <t>Audi A6 3.2L 2006
Audi A6 Quattro 3.2L 2006
Audi A6 Quattro 4.2L 2005-2011</t>
  </si>
  <si>
    <t>JN-HA-111733C</t>
  </si>
  <si>
    <t>4F0260707AD
4F0260707L</t>
  </si>
  <si>
    <t>Discharge Line
(Dryer-Compressor)</t>
  </si>
  <si>
    <r>
      <rPr>
        <b/>
        <sz val="11"/>
        <rFont val="宋体"/>
        <charset val="134"/>
        <scheme val="minor"/>
      </rPr>
      <t>Audi A6 C6 Saloon (4F2) ( 05.2004 - 03.2011 , 177 - 299 PS)</t>
    </r>
    <r>
      <rPr>
        <sz val="11"/>
        <rFont val="宋体"/>
        <charset val="134"/>
        <scheme val="minor"/>
      </rPr>
      <t xml:space="preserve">
2.4 05.2004 - 10.2008, 2393 ccm, 177 PS
2.4 quattro 01.2005 - 10.2008, 2393 ccm, 177 PS
2.8 FSI 10.2008 - 03.2011, 2773 ccm, 190 PS
2.8 FSI 11.2006 - 10.2008, 2773 ccm, 210 PS
2.8 FSI 10.2008 - 03.2011, 2773 ccm, 220 PS
2.8 FSI quattro 10.2008 - 03.2011, 2773 ccm, 190 PS
2.8 FSI quattro 06.2007 - 10.2008, 2773 ccm, 210 PS
2.8 FSI quattro 10.2008 - 03.2011, 2773 ccm, 220 PS
3.0 TFSI quattro 10.2008 - 03.2011, 2995 ccm, 290 PS
3.0 TFSI quattro 10.2008 - 03.2011, 2995 ccm, 299 PS
3.2 FSI 05.2004 - 05.2009, 3123 ccm, 255 PS
3.2 FSI 05.2009 - 03.2011, 3197 ccm, 265 PS
3.2 FSI quattro 05.2004 - 10.2008, 3123 ccm, 255 PS
</t>
    </r>
    <r>
      <rPr>
        <b/>
        <sz val="11"/>
        <rFont val="宋体"/>
        <charset val="134"/>
        <scheme val="minor"/>
      </rPr>
      <t>Audi A6 C6 Avant (4F5) ( 03.2005 - 08.2011 , 177 - 299 PS)</t>
    </r>
    <r>
      <rPr>
        <sz val="11"/>
        <rFont val="宋体"/>
        <charset val="134"/>
        <scheme val="minor"/>
      </rPr>
      <t xml:space="preserve">
2.4 03.2005 - 10.2008, 2393 ccm, 177 PS
2.4 quattro 03.2005 - 10.2008, 2393 ccm, 177 PS
2.8 FSI 10.2008 - 08.2011, 2773 ccm, 190 PS
2.8 FSI 11.2006 - 10.2008, 2773 ccm, 210 PS
2.8 FSI 10.2008 - 08.2011, 2773 ccm, 220 PS
2.8 FSI quattro 10.2008 - 08.2011, 2773 ccm, 190 PS
2.8 FSI quattro 06.2007 - 10.2008, 2773 ccm, 210 PS
2.8 FSI quattro 10.2008 - 08.2011, 2773 ccm, 220 PS
3.0 TFSI quattro 10.2008 - 08.2011, 2995 ccm, 290 PS
3.0 TFSI quattro 10.2008 - 08.2011, 2995 ccm, 299 PS
3.2 FSI 03.2005 - 10.2008, 3123 ccm, 255 PS
3.2 FSI quattro 03.2005 - 10.2008, 3123 ccm, 255 PS
</t>
    </r>
    <r>
      <rPr>
        <b/>
        <sz val="11"/>
        <rFont val="宋体"/>
        <charset val="134"/>
        <scheme val="minor"/>
      </rPr>
      <t>Audi A6 C6 Allroad (4FH) ( 05.2006 - 08.2011 , 255 - 290 PS)</t>
    </r>
    <r>
      <rPr>
        <sz val="11"/>
        <rFont val="宋体"/>
        <charset val="134"/>
        <scheme val="minor"/>
      </rPr>
      <t xml:space="preserve">
3.0 TFSI quattro 10.2008 - 08.2011, 2995 ccm, 290 PS
3.2 FSI quattro 05.2006 - 10.2008, 3123 ccm, 255 PS</t>
    </r>
  </si>
  <si>
    <t>JN-HA-111734C</t>
  </si>
  <si>
    <r>
      <rPr>
        <b/>
        <sz val="11"/>
        <color rgb="FFFF0000"/>
        <rFont val="宋体"/>
        <charset val="134"/>
        <scheme val="minor"/>
      </rPr>
      <t>4F0260740B</t>
    </r>
    <r>
      <rPr>
        <sz val="11"/>
        <color theme="1"/>
        <rFont val="宋体"/>
        <charset val="134"/>
        <scheme val="minor"/>
      </rPr>
      <t xml:space="preserve">
4F0260740</t>
    </r>
    <r>
      <rPr>
        <b/>
        <sz val="11"/>
        <color rgb="FFFF0000"/>
        <rFont val="宋体"/>
        <charset val="134"/>
        <scheme val="minor"/>
      </rPr>
      <t xml:space="preserve">
</t>
    </r>
    <r>
      <rPr>
        <sz val="11"/>
        <color theme="1"/>
        <rFont val="宋体"/>
        <charset val="134"/>
        <scheme val="minor"/>
      </rPr>
      <t>4F0260740A</t>
    </r>
  </si>
  <si>
    <t>Audi A6 C6 Saloon (4F2) 2004-2011
Audi A6 C6 Avant (4F5) 2005-2011
Audi A6 C6 Allroad (4FH) 2006-2011</t>
  </si>
  <si>
    <t>JN-HA-111761C</t>
  </si>
  <si>
    <r>
      <rPr>
        <b/>
        <sz val="11"/>
        <color rgb="FFFF0000"/>
        <rFont val="宋体"/>
        <charset val="134"/>
        <scheme val="minor"/>
      </rPr>
      <t>1K0820721BL</t>
    </r>
    <r>
      <rPr>
        <sz val="11"/>
        <color theme="1"/>
        <rFont val="宋体"/>
        <charset val="134"/>
        <scheme val="minor"/>
      </rPr>
      <t xml:space="preserve">
1KD820721B
1KD820721J</t>
    </r>
  </si>
  <si>
    <r>
      <rPr>
        <b/>
        <sz val="11"/>
        <rFont val="宋体"/>
        <charset val="134"/>
        <scheme val="minor"/>
      </rPr>
      <t>Audi A3 Hatchback (8P1) ( 09.2004 - 08.2012 , 160 - 265 PS)</t>
    </r>
    <r>
      <rPr>
        <sz val="11"/>
        <rFont val="宋体"/>
        <charset val="134"/>
        <scheme val="minor"/>
      </rPr>
      <t xml:space="preserve">
1.8 TFSI 11.2006 - 08.2012, 1798 ccm, 160 PS
1.8 TFSI quattro 07.2008 - 08.2012, 1798 ccm, 160 PS
2.0 TFSI 09.2004 - 08.2012, 1984 ccm, 200 PS
2.0 TFSI quattro 09.2004 - 08.2012, 1984 ccm, 200 PS
S3 2.0 quattro 02.2007 - 08.2012, 1984 ccm, 256 PS
S3 2.0 quattro 11.2006 - 08.2012, 1984 ccm, 265 PS
</t>
    </r>
    <r>
      <rPr>
        <b/>
        <sz val="11"/>
        <rFont val="宋体"/>
        <charset val="134"/>
        <scheme val="minor"/>
      </rPr>
      <t>Audi A3 Sportback (8PA) ( 09.2004 - 03.2013 , 160 - 265 PS)</t>
    </r>
    <r>
      <rPr>
        <sz val="11"/>
        <rFont val="宋体"/>
        <charset val="134"/>
        <scheme val="minor"/>
      </rPr>
      <t xml:space="preserve">
1.8 TFSI 11.2006 - 03.2013, 1798 ccm, 160 PS
1.8 TFSI quattro 07.2008 - 03.2013, 1798 ccm, 160 PS
2.0 TFSI 09.2004 - 03.2013, 1984 ccm, 200 PS
2.0 TFSI quattro 09.2004 - 03.2013, 1984 ccm, 200 PS
S3 2.0 quattro 07.2008 - 03.2013, 1984 ccm, 256 PS
S3 2.0 quattro 06.2008 - 03.2013, 1984 ccm, 265 PS
</t>
    </r>
    <r>
      <rPr>
        <b/>
        <sz val="11"/>
        <rFont val="宋体"/>
        <charset val="134"/>
        <scheme val="minor"/>
      </rPr>
      <t>Audi A3 Convertible (8P7) ( 04.2008 - 05.2013 , 160 - 200 PS)</t>
    </r>
    <r>
      <rPr>
        <sz val="11"/>
        <rFont val="宋体"/>
        <charset val="134"/>
        <scheme val="minor"/>
      </rPr>
      <t xml:space="preserve">
1.8 TFSI 04.2008 - 05.2013, 1798 ccm, 160 PS
2.0 TFSI 04.2008 - 05.2013, 1984 ccm, 200 PS
</t>
    </r>
    <r>
      <rPr>
        <b/>
        <sz val="11"/>
        <rFont val="宋体"/>
        <charset val="134"/>
        <scheme val="minor"/>
      </rPr>
      <t>Seat Altea (5P1) ( 01.2007 - ... , 160 PS)</t>
    </r>
    <r>
      <rPr>
        <sz val="11"/>
        <rFont val="宋体"/>
        <charset val="134"/>
        <scheme val="minor"/>
      </rPr>
      <t xml:space="preserve">
1.8 TFSI 01.2007 - ..., 1798 ccm, 160 PS
</t>
    </r>
    <r>
      <rPr>
        <b/>
        <sz val="11"/>
        <rFont val="宋体"/>
        <charset val="134"/>
        <scheme val="minor"/>
      </rPr>
      <t>Seat Toledo III (5P2) ( 01.2007 - 05.2009 , 160 PS)</t>
    </r>
    <r>
      <rPr>
        <sz val="11"/>
        <rFont val="宋体"/>
        <charset val="134"/>
        <scheme val="minor"/>
      </rPr>
      <t xml:space="preserve">
1.8 TFSI 01.2007 - 05.2009, 1798 ccm, 160 PS
</t>
    </r>
    <r>
      <rPr>
        <b/>
        <sz val="11"/>
        <rFont val="宋体"/>
        <charset val="134"/>
        <scheme val="minor"/>
      </rPr>
      <t>Seat Leon II Hatchback (1P1) ( 06.2007 - 12.2012 , 160 - 211 PS)</t>
    </r>
    <r>
      <rPr>
        <sz val="11"/>
        <rFont val="宋体"/>
        <charset val="134"/>
        <scheme val="minor"/>
      </rPr>
      <t xml:space="preserve">
1.8 TSI 06.2007 - 12.2012, 1798 ccm, 160 PS
2.0 TFSI 06.2009 - 12.2012, 1984 ccm, 211 PS
</t>
    </r>
    <r>
      <rPr>
        <b/>
        <sz val="11"/>
        <rFont val="宋体"/>
        <charset val="134"/>
        <scheme val="minor"/>
      </rPr>
      <t>Seat Altea XL (5P5, 5P8) ( 01.2007 - ... , 160 - 211 PS)</t>
    </r>
    <r>
      <rPr>
        <sz val="11"/>
        <rFont val="宋体"/>
        <charset val="134"/>
        <scheme val="minor"/>
      </rPr>
      <t xml:space="preserve">
1.8 TFSI 01.2007 - ..., 1798 ccm, 160 PS
2.0 TFSI 4x4 05.2009 - ..., 1984 ccm, 211 PS
</t>
    </r>
    <r>
      <rPr>
        <b/>
        <sz val="11"/>
        <rFont val="宋体"/>
        <charset val="134"/>
        <scheme val="minor"/>
      </rPr>
      <t>Skoda Octavia II Hatchback (1Z3) ( 10.2005 - 04.2013 , 160 - 200 PS)</t>
    </r>
    <r>
      <rPr>
        <sz val="11"/>
        <rFont val="宋体"/>
        <charset val="134"/>
        <scheme val="minor"/>
      </rPr>
      <t xml:space="preserve">
1.8 TSI 06.2007 - 04.2013, 1798 ccm, 160 PS
2.0 RS 10.2005 - 02.2013, 1984 ccm, 200 PS
</t>
    </r>
    <r>
      <rPr>
        <b/>
        <sz val="11"/>
        <rFont val="宋体"/>
        <charset val="134"/>
        <scheme val="minor"/>
      </rPr>
      <t>Skoda Octavia II Combi (1Z5) ( 10.2005 - 04.2013 , 160 - 200 PS)</t>
    </r>
    <r>
      <rPr>
        <sz val="11"/>
        <rFont val="宋体"/>
        <charset val="134"/>
        <scheme val="minor"/>
      </rPr>
      <t xml:space="preserve">
1.8 TSI 06.2007 - 04.2013, 1798 ccm, 160 PS
1.8 TSI 4x4 11.2008 - 02.2013, 1798 ccm, 160 PS
2.0 RS 10.2005 - 02.2013, 1984 ccm, 200 PS
</t>
    </r>
    <r>
      <rPr>
        <b/>
        <sz val="11"/>
        <rFont val="宋体"/>
        <charset val="134"/>
        <scheme val="minor"/>
      </rPr>
      <t>Skoda Superb II Hatchback (3T4) ( 03.2008 - 05.2015 , 152 - 200 PS)</t>
    </r>
    <r>
      <rPr>
        <sz val="11"/>
        <rFont val="宋体"/>
        <charset val="134"/>
        <scheme val="minor"/>
      </rPr>
      <t xml:space="preserve">
1.8 TSI 03.2009 - 05.2015, 1798 ccm, 152 PS
1.8 TSI 03.2008 - 05.2015, 1798 ccm, 160 PS
1.8 TSI 4x4 03.2009 - 05.2015, 1798 ccm, 152 PS
1.8 TSI 4x4 11.2008 - 05.2015, 1798 ccm, 160 PS
2.0 TSI 05.2010 - 05.2015, 1984 ccm, 200 PS
</t>
    </r>
    <r>
      <rPr>
        <b/>
        <sz val="11"/>
        <rFont val="宋体"/>
        <charset val="134"/>
        <scheme val="minor"/>
      </rPr>
      <t>Skoda Yeti (5L) ( 05.2009 - 12.2017 , 152 - 160 PS)</t>
    </r>
    <r>
      <rPr>
        <sz val="11"/>
        <rFont val="宋体"/>
        <charset val="134"/>
        <scheme val="minor"/>
      </rPr>
      <t xml:space="preserve">
1.8 TSI 4x4 11.2009 - 12.2017, 1798 ccm, 152 PS
1.8 TSI 4x4 05.2009 - 12.2017, 1798 ccm, 160 PS
</t>
    </r>
    <r>
      <rPr>
        <b/>
        <sz val="11"/>
        <rFont val="宋体"/>
        <charset val="134"/>
        <scheme val="minor"/>
      </rPr>
      <t>Skoda Superb II Estate (3T5) ( 10.2009 - 05.2015 , 152 - 200 PS)</t>
    </r>
    <r>
      <rPr>
        <sz val="11"/>
        <rFont val="宋体"/>
        <charset val="134"/>
        <scheme val="minor"/>
      </rPr>
      <t xml:space="preserve">
1.8 TSI 10.2009 - 05.2015, 1798 ccm, 152 PS
1.8 TSI 10.2009 - 05.2015, 1798 ccm, 160 PS
1.8 TSI 4x4 10.2009 - 05.2015, 1798 ccm, 152 PS
1.8 TSI 4x4 10.2009 - 05.2015, 1798 ccm, 160 PS
2.0 TSI 05.2010 - 05.2015, 1984 ccm, 200 PS
</t>
    </r>
    <r>
      <rPr>
        <b/>
        <sz val="11"/>
        <rFont val="宋体"/>
        <charset val="134"/>
        <scheme val="minor"/>
      </rPr>
      <t>VW Golf V Hatchback (1K1) ( 10.2004 - 02.2009 , 200 PS)</t>
    </r>
    <r>
      <rPr>
        <sz val="11"/>
        <rFont val="宋体"/>
        <charset val="134"/>
        <scheme val="minor"/>
      </rPr>
      <t xml:space="preserve">
2.0 GTI 10.2004 - 02.2009, 1984 ccm, 200 PS
</t>
    </r>
    <r>
      <rPr>
        <b/>
        <sz val="11"/>
        <rFont val="宋体"/>
        <charset val="134"/>
        <scheme val="minor"/>
      </rPr>
      <t>VW Jetta Mk5 (1K) ( 10.2005 - 10.2010 , 200 PS)</t>
    </r>
    <r>
      <rPr>
        <sz val="11"/>
        <rFont val="宋体"/>
        <charset val="134"/>
        <scheme val="minor"/>
      </rPr>
      <t xml:space="preserve">
2.0 TFSI 10.2005 - 10.2010, 1984 ccm, 200 PS
</t>
    </r>
    <r>
      <rPr>
        <b/>
        <sz val="11"/>
        <rFont val="宋体"/>
        <charset val="134"/>
        <scheme val="minor"/>
      </rPr>
      <t>VW Eos (1F7, 1F8) ( 03.2006 - 08.2015 , 200 - 210 PS)</t>
    </r>
    <r>
      <rPr>
        <sz val="11"/>
        <rFont val="宋体"/>
        <charset val="134"/>
        <scheme val="minor"/>
      </rPr>
      <t xml:space="preserve">
2.0 TFSI 03.2006 - 08.2015, 1984 ccm, 200 PS
2.0 TSI 11.2009 - 08.2015, 1984 ccm, 210 PS
</t>
    </r>
    <r>
      <rPr>
        <b/>
        <sz val="11"/>
        <rFont val="宋体"/>
        <charset val="134"/>
        <scheme val="minor"/>
      </rPr>
      <t>VW Golf V Variant (1K5) ( 06.2007 - 07.2009 , 200 PS)</t>
    </r>
    <r>
      <rPr>
        <sz val="11"/>
        <rFont val="宋体"/>
        <charset val="134"/>
        <scheme val="minor"/>
      </rPr>
      <t xml:space="preserve">
2.0 06.2007 - 07.2009, 1984 ccm, 200 PS
</t>
    </r>
    <r>
      <rPr>
        <b/>
        <sz val="11"/>
        <rFont val="宋体"/>
        <charset val="134"/>
        <scheme val="minor"/>
      </rPr>
      <t>VW Scirocco III (137, 138) ( 05.2008 - 11.2017 , 180 - 280 PS)</t>
    </r>
    <r>
      <rPr>
        <sz val="11"/>
        <rFont val="宋体"/>
        <charset val="134"/>
        <scheme val="minor"/>
      </rPr>
      <t xml:space="preserve">
2.0 R 11.2009 - 11.2017, 1984 ccm, 256 PS
2.0 R 11.2009 - 11.2017, 1984 ccm, 265 PS
2.0 R 05.2014 - 11.2017, 1984 ccm, 280 PS
2.0 TSI 11.2013 - 11.2017, 1984 ccm, 180 PS
2.0 TSI 05.2008 - 11.2009, 1984 ccm, 200 PS
2.0 TSI 11.2009 - 11.2017, 1984 ccm, 210 PS
2.0 TSI 11.2013 - 11.2017, 1984 ccm, 220 PS
</t>
    </r>
    <r>
      <rPr>
        <b/>
        <sz val="11"/>
        <rFont val="宋体"/>
        <charset val="134"/>
        <scheme val="minor"/>
      </rPr>
      <t>VW Golf VI Hatchback (5K1) ( 04.2009 - 11.2013 , 160 - 270 PS)</t>
    </r>
    <r>
      <rPr>
        <sz val="11"/>
        <rFont val="宋体"/>
        <charset val="134"/>
        <scheme val="minor"/>
      </rPr>
      <t xml:space="preserve">
1.8 TSI 06.2009 - 01.2011, 1798 ccm, 160 PS
2.0 GTi 06.2009 - 11.2013, 1984 ccm, 200 PS
2.0 GTi 04.2009 - 11.2012, 1984 ccm, 210 PS
2.0 GTi 05.2011 - 11.2012, 1984 ccm, 235 PS
2.0 R 4motion 11.2009 - 11.2013, 1984 ccm, 256 PS
2.0 R 4motion 11.2009 - 05.2011, 1984 ccm, 265 PS
2.0 R 4motion 11.2009 - 11.2012, 1984 ccm, 270 PS
</t>
    </r>
    <r>
      <rPr>
        <b/>
        <sz val="11"/>
        <rFont val="宋体"/>
        <charset val="134"/>
        <scheme val="minor"/>
      </rPr>
      <t>VW Golf VI Variant (AJ5) ( 07.2009 - 07.2013 , 200 PS)</t>
    </r>
    <r>
      <rPr>
        <sz val="11"/>
        <rFont val="宋体"/>
        <charset val="134"/>
        <scheme val="minor"/>
      </rPr>
      <t xml:space="preserve">
2.0 TSI 07.2009 - 07.2013, 1984 ccm, 200 PS
</t>
    </r>
    <r>
      <rPr>
        <b/>
        <sz val="11"/>
        <rFont val="宋体"/>
        <charset val="134"/>
        <scheme val="minor"/>
      </rPr>
      <t>VW Golf VI Convertible (517) ( 11.2011 - 05.2016 , 211 - 265 PS)</t>
    </r>
    <r>
      <rPr>
        <sz val="11"/>
        <rFont val="宋体"/>
        <charset val="134"/>
        <scheme val="minor"/>
      </rPr>
      <t xml:space="preserve">
2.0 GTI 11.2011 - 05.2016, 1984 ccm, 211 PS
2.0 R 01.2013 - 05.2016, 1984 ccm, 265 PS
2.0 TSI 11.2013 - 05.2016, 1984 ccm, 220 PS</t>
    </r>
  </si>
  <si>
    <t>JN-HA-112300C</t>
  </si>
  <si>
    <t>5C0820721C</t>
  </si>
  <si>
    <t>Volkswagen Beetle 2.0L 2013-2015
Volkswagen Jetta 2.0L 2011-2015
Volkswagen Passat 2.0L 2012</t>
  </si>
  <si>
    <t>JN-HA-112580C</t>
  </si>
  <si>
    <t>5C0820743C</t>
  </si>
  <si>
    <t>Volkswagen Beetle 2.0L 2013-2015
Volkswagen Jetta 2.0L 2011-2014</t>
  </si>
  <si>
    <t>JN-AALP0067</t>
  </si>
  <si>
    <r>
      <rPr>
        <b/>
        <sz val="11"/>
        <color rgb="FFFF0000"/>
        <rFont val="宋体"/>
        <charset val="134"/>
        <scheme val="minor"/>
      </rPr>
      <t>1C0820721AC</t>
    </r>
    <r>
      <rPr>
        <sz val="11"/>
        <color theme="1"/>
        <rFont val="宋体"/>
        <charset val="134"/>
        <scheme val="minor"/>
      </rPr>
      <t xml:space="preserve">
1C0820721N
1C0820721S</t>
    </r>
  </si>
  <si>
    <t>Volkswagen Beetle 1.9L 2006
Volkswagen Beetle 2.0L 1999-2010 
Volkswagen Beetle 2.5L 2006-2010</t>
  </si>
  <si>
    <t>JN-6W-34-64402</t>
  </si>
  <si>
    <t>5C0820743B
1K0820743FK 1K0820743FP</t>
  </si>
  <si>
    <t>Volkswagen Beetle 2.0L 2012-2017
Volkswagen GTI 2.0L 2017
Volkswagen Jetta 1.4L 2016-2018
Volkswagen Jetta 1.8L 2017-2018
Volkswagen Jetta 2.0L 2011-2018
Volkswagen Jetta 2.5L 2016-2018
Volkswagen Passat 2.5L 2012
Audi A3 2.0L 2009-2013
Audi A3 Quattro 2.0L 2009-2013
Volkswagen Eos 2.0L 2010-2016
Volkswagen Golf 2.0L 2013
Volkswagen GTI 2.0L 2013-2014
Volkswagen Jetta 2.0L 2008-2010
Volkswagen Jetta City 2.0L 2008-2009</t>
  </si>
  <si>
    <t>JN-AALP0068</t>
  </si>
  <si>
    <t>5C0820743A</t>
  </si>
  <si>
    <t>Volkswagen Beetle 2.5L 2012-2019
Volkswagen Passat 2.5L 2012</t>
  </si>
  <si>
    <t>JN-AALP0069</t>
  </si>
  <si>
    <t>5C0820721BJ</t>
  </si>
  <si>
    <t>Volkswagen Beetle 1.8L 2016-2017
Volkswagen Beetle 2.0L 2016-2017
Volkswagen Jetta 1.8L 2016-2018
Volkswagen Jetta 2.0L 2017-2018
Volkswagen Passat 1.8L 2016-2017
Volkswagen Passat 2.0L 2018-2020</t>
  </si>
  <si>
    <t>JN-AALP0108</t>
  </si>
  <si>
    <t>5C0820743L</t>
  </si>
  <si>
    <t>Volkswagen Beetle 1.8L 2014-2017
Volkswagen Beetle 2.0L 2015-2017
Volkswagen Jetta 1.8L 2014-2015</t>
  </si>
  <si>
    <t>JN-AALP0070</t>
  </si>
  <si>
    <r>
      <rPr>
        <b/>
        <sz val="11"/>
        <color rgb="FFFF0000"/>
        <rFont val="宋体"/>
        <charset val="134"/>
        <scheme val="minor"/>
      </rPr>
      <t xml:space="preserve">4G0260701CE
4G0260701H
</t>
    </r>
    <r>
      <rPr>
        <sz val="11"/>
        <color theme="1"/>
        <rFont val="宋体"/>
        <charset val="134"/>
        <scheme val="minor"/>
      </rPr>
      <t>4G0260701
4GD260701</t>
    </r>
  </si>
  <si>
    <r>
      <rPr>
        <b/>
        <sz val="11"/>
        <color theme="1"/>
        <rFont val="宋体"/>
        <charset val="134"/>
        <scheme val="minor"/>
      </rPr>
      <t>Audi A6 C7 Saloon (4G2, 4GC) ( 03.2011 - 09.2018 , 180 - 220 PS)</t>
    </r>
    <r>
      <rPr>
        <sz val="11"/>
        <color theme="1"/>
        <rFont val="宋体"/>
        <charset val="134"/>
        <scheme val="minor"/>
      </rPr>
      <t xml:space="preserve">
2.0 TFSI, 05.2011 - 09.2018, 1984 ccm, 180 PS
2.0 TFSI, 03.2011 - 05.2013, 1984 ccm, 211 PS
2.0 TFSI, 05.2013 - 09.2018, 1984 ccm, 220 PS
</t>
    </r>
    <r>
      <rPr>
        <b/>
        <sz val="11"/>
        <color theme="1"/>
        <rFont val="宋体"/>
        <charset val="134"/>
        <scheme val="minor"/>
      </rPr>
      <t>Audi A6 C7 Avant (4G5, 4GD) ( 06.2011 - 09.2018 , 180 PS)</t>
    </r>
    <r>
      <rPr>
        <sz val="11"/>
        <color theme="1"/>
        <rFont val="宋体"/>
        <charset val="134"/>
        <scheme val="minor"/>
      </rPr>
      <t xml:space="preserve">
2.0 TFSI, 06.2011 - 09.2018, 1984 ccm, 180 PS</t>
    </r>
  </si>
  <si>
    <t>JN-HA-112591C</t>
  </si>
  <si>
    <t>4G0260707CE
4G0260707CF
4G0260707L</t>
  </si>
  <si>
    <t>JN-AALP0073</t>
  </si>
  <si>
    <t>7P0820721D</t>
  </si>
  <si>
    <t>Volkswagen Touareg 3.0L
2011-2018</t>
  </si>
  <si>
    <t>JN-AALP0109</t>
  </si>
  <si>
    <r>
      <rPr>
        <b/>
        <sz val="11"/>
        <color rgb="FFFF0000"/>
        <rFont val="宋体"/>
        <charset val="134"/>
        <scheme val="minor"/>
      </rPr>
      <t xml:space="preserve">5Q0820741C
5Q0820741J
</t>
    </r>
    <r>
      <rPr>
        <sz val="11"/>
        <color theme="1"/>
        <rFont val="宋体"/>
        <charset val="134"/>
        <scheme val="minor"/>
      </rPr>
      <t>3Q0820741J</t>
    </r>
  </si>
  <si>
    <r>
      <rPr>
        <b/>
        <sz val="11"/>
        <rFont val="宋体"/>
        <charset val="134"/>
        <scheme val="minor"/>
      </rPr>
      <t>Audi A3 Hatchback (8V1, 8VK) ( 04.2012 - ... , 105 - 300 PS)</t>
    </r>
    <r>
      <rPr>
        <sz val="11"/>
        <rFont val="宋体"/>
        <charset val="134"/>
        <scheme val="minor"/>
      </rPr>
      <t xml:space="preserve">
1.4 TFSI, 03.2013 - ..., 1395 ccm, 140 PS
1.4 TSI, 05.2014 - ..., 1395 ccm, 150 PS
1.6 TDI, 10.2012 - ..., 1598 ccm, 105 PS
1.6 TDI, 09.2013 - ..., 1598 ccm, 110 PS
1.8 TFSI, 04.2012 - ..., 1798 ccm, 180 PS
1.8 TFSI quattro, 08.2012 - ..., 1798 ccm, 180 PS
2.0 TDI, 09.2012 - ..., 1968 ccm, 143 PS
2.0 TDI, 04.2012 - ..., 1968 ccm, 150 PS
2.0 TDI, 05.2013 - ..., 1968 ccm, 184 PS
2.0 TDI quattro, 10.2012 - ..., 1968 ccm, 150 PS
2.0 TDI quattro, 12.2012 - ..., 1968 ccm, 184 PS
2.0 TFSI, 05.2016 - ..., 1984 ccm, 190 PS
2.0 TFSI quattro, 05.2016 - ..., 1984 ccm, 190 PS
S3 2.0 quattro, 02.2013 - ..., 1984 ccm, 280 PS
S3 2.0 quattro, 11.2012 - ..., 1984 ccm, 300 PS
</t>
    </r>
    <r>
      <rPr>
        <b/>
        <sz val="11"/>
        <rFont val="宋体"/>
        <charset val="134"/>
        <scheme val="minor"/>
      </rPr>
      <t>Audi A3 Sportback (8VA, 8VF) ( 09.2012 - ... , 105 - 300 PS)</t>
    </r>
    <r>
      <rPr>
        <sz val="11"/>
        <rFont val="宋体"/>
        <charset val="134"/>
        <scheme val="minor"/>
      </rPr>
      <t xml:space="preserve">
1.4 TFSI, 03.2013 - ..., 1395 ccm, 140 PS
1.4 TFSI g-tron, 11.2013 - ..., 1395 ccm, 110 PS
1.4 TSI, 05.2014 - ..., 1395 ccm, 150 PS
1.6 TDI, 10.2012 - ..., 1598 ccm, 105 PS
1.6 TDI, 09.2013 - ..., 1598 ccm, 110 PS
1.8 TFSI, 09.2012 - ..., 1798 ccm, 180 PS
1.8 TFSI quattro, 05.2013 - ..., 1798 ccm, 180 PS
2.0 TDI, 03.2013 - ..., 1968 ccm, 143 PS
2.0 TDI, 09.2012 - ..., 1968 ccm, 150 PS
2.0 TDI, 05.2013 - ..., 1968 ccm, 184 PS
2.0 TDI quattro, 02.2013 - ..., 1968 ccm, 150 PS
2.0 TDI quattro, 05.2013 - 07.2018, 1968 ccm, 184 PS
2.0 TFSI, 05.2016 - ..., 1984 ccm, 190 PS
2.0 TFSI quattro, 05.2016 - ..., 1984 ccm, 190 PS
S3 2.0, 05.2013 - ..., 1984 ccm, 280 PS
S3 2.0 quattro, 11.2012 - ..., 1984 ccm, 300 PS
</t>
    </r>
    <r>
      <rPr>
        <b/>
        <sz val="11"/>
        <rFont val="宋体"/>
        <charset val="134"/>
        <scheme val="minor"/>
      </rPr>
      <t>Audi A3 Saloon (8VS, 8VM) ( 05.2013 - ... , 105 - 300 PS)</t>
    </r>
    <r>
      <rPr>
        <sz val="11"/>
        <rFont val="宋体"/>
        <charset val="134"/>
        <scheme val="minor"/>
      </rPr>
      <t xml:space="preserve">
1.4 TFSI, 05.2013 - ..., 1395 ccm, 140 PS
1.4 TSI, 05.2014 - ..., 1395 ccm, 150 PS
1.6 TDI, 09.2013 - ..., 1598 ccm, 105 PS
1.8 TFSI, 11.2013 - ..., 1798 ccm, 170 PS
1.8 TFSI, 05.2013 - ..., 1798 ccm, 180 PS
1.8 TFSI quattro, 11.2013 - ..., 1798 ccm, 180 PS
2.0 TDI, 05.2013 - ..., 1968 ccm, 110 PS
2.0 TDI, 10.2013 - ..., 1968 ccm, 143 PS
2.0 TDI, 05.2013 - ..., 1968 ccm, 150 PS
2.0 TDI, 05.2014 - ..., 1968 ccm, 184 PS
2.0 TDI quattro, 10.2013 - ..., 1968 ccm, 150 PS
2.0 TDI quattro, 05.2014 - 07.2018, 1968 ccm, 184 PS
2.0 TFSI, 05.2016 - ..., 1984 ccm, 190 PS
2.0 TFSI quattro, 05.2016 - ..., 1984 ccm, 190 PS
S3 2.0, 10.2013 - ..., 1984 ccm, 280 PS
S3 2.0 quattro, 10.2013 - ..., 1984 ccm, 300 PS
</t>
    </r>
    <r>
      <rPr>
        <b/>
        <sz val="11"/>
        <rFont val="宋体"/>
        <charset val="134"/>
        <scheme val="minor"/>
      </rPr>
      <t>Audi A3 Convertible (8V7, 8VE) ( 10.2013 - ... , 110 - 300 PS)</t>
    </r>
    <r>
      <rPr>
        <sz val="11"/>
        <rFont val="宋体"/>
        <charset val="134"/>
        <scheme val="minor"/>
      </rPr>
      <t xml:space="preserve">
1.4 TFSI, 10.2013 - ..., 1395 ccm, 140 PS
1.4 TSI, 05.2014 - ..., 1395 ccm, 150 PS
1.6 TDI, 02.2014 - ..., 1598 ccm, 110 PS
1.6 TDI, 04.2017 - ..., 1598 ccm, 115 PS
1.8 TFSI, 05.2014 - ..., 1798 ccm, 170 PS
1.8 TFSI, 10.2013 - ..., 1798 ccm, 180 PS
1.8 TFSI quattro, 03.2014 - ..., 1798 ccm, 180 PS
2.0 TDI, 10.2013 - ..., 1968 ccm, 150 PS
2.0 TDI, 05.2014 - ..., 1968 ccm, 184 PS
2.0 TDI quattro, 03.2014 - ..., 1968 ccm, 150 PS
2.0 TDI quattro, 05.2014 - ..., 1968 ccm, 184 PS
2.0 TFSI quattro, 05.2014 - ..., 1984 ccm, 220 PS
S3 2.0 quattro, 04.2014 - ..., 1984 ccm, 300 PS
Seat Leon III Hatchback (5F1) ( 09.2012 - ... , 90 - 300 PS)
1.4 TGI, 02.2013 - ..., 1395 ccm, 110 PS
1.4 TSI, 09.2012 - ..., 1395 ccm, 140 PS
1.6 TDI, 11.2012 - ..., 1598 ccm, 90 PS
1.6 TDI, 11.2012 - ..., 1598 ccm, 105 PS
1.6 TDI, 09.2013 - ..., 1598 ccm, 110 PS
1.6 TDI, 11.2016 - ..., 1598 ccm, 115 PS
1.8 TSI, 02.2013 - ..., 1798 ccm, 180 PS
2.0 Cupra, 10.2013 - ..., 1984 ccm, 280 PS
2.0 Cupra, 01.2017 - ..., 1984 ccm, 300 PS
2.0 TDI, 05.2013 - ..., 1968 ccm, 110 PS
2.0 TDI, 05.2013 - ..., 1968 ccm, 143 PS
2.0 TDI, 10.2012 - ..., 1968 ccm, 150 PS
2.0 TDI, 09.2012 - ..., 1968 ccm, 184 PS
</t>
    </r>
    <r>
      <rPr>
        <b/>
        <sz val="11"/>
        <rFont val="宋体"/>
        <charset val="134"/>
        <scheme val="minor"/>
      </rPr>
      <t>Seat Leon III SC (5F5) ( 02.2013 - ... , 90 - 300 PS)</t>
    </r>
    <r>
      <rPr>
        <sz val="11"/>
        <rFont val="宋体"/>
        <charset val="134"/>
        <scheme val="minor"/>
      </rPr>
      <t xml:space="preserve">
1.4 TSI, 02.2013 - ..., 1395 ccm, 140 PS
1.6 TDI, 02.2013 - ..., 1598 ccm, 90 PS
1.6 TDI, 02.2013 - ..., 1598 ccm, 105 PS
1.6 TDI, 09.2013 - ..., 1598 ccm, 110 PS
1.6 TDI, 11.2016 - ..., 1598 ccm, 115 PS
1.8 TSI, 02.2013 - ..., 1798 ccm, 180 PS
2.0 Cupra, 10.2013 - ..., 1984 ccm, 280 PS
2.0 Cupra, 01.2017 - ..., 1984 ccm, 300 PS
2.0 TDI, 05.2013 - ..., 1968 ccm, 143 PS
2.0 TDI, 02.2013 - ..., 1968 ccm, 150 PS
2.0 TDI, 03.2013 - ..., 1968 ccm, 184 PS
</t>
    </r>
    <r>
      <rPr>
        <b/>
        <sz val="11"/>
        <rFont val="宋体"/>
        <charset val="134"/>
        <scheme val="minor"/>
      </rPr>
      <t>Seat Leon III ST (5F8) ( 08.2013 - ... , 90 - 300 PS)</t>
    </r>
    <r>
      <rPr>
        <sz val="11"/>
        <rFont val="宋体"/>
        <charset val="134"/>
        <scheme val="minor"/>
      </rPr>
      <t xml:space="preserve">
1.4 TGI, 10.2013 - ..., 1395 ccm, 110 PS
1.4 TSI, 10.2013 - ..., 1395 ccm, 140 PS
1.6 TDI, 11.2013 - ..., 1598 ccm, 90 PS
1.6 TDI, 10.2013 - ..., 1598 ccm, 105 PS
1.6 TDI, 09.2013 - ..., 1598 ccm, 110 PS
1.6 TDI, 11.2016 - ..., 1598 ccm, 115 PS
1.6 TDI 4Drive, 04.2014 - ..., 1598 ccm, 105 PS
1.8 TSI, 10.2013 - ..., 1798 ccm, 180 PS
2.0 Cupra, 10.2013 - ..., 1984 ccm, 280 PS
2.0 Cupra, 11.2016 - ..., 1984 ccm, 300 PS
2.0 Cupra 4Drive, 11.2016 - ..., 1984 ccm, 300 PS
2.0 TDI, 11.2013 - ..., 1968 ccm, 110 PS
2.0 TDI, 10.2013 - ..., 1968 ccm, 143 PS
2.0 TDI, 10.2013 - ..., 1968 ccm, 150 PS
2.0 TDI, 08.2013 - ..., 1968 ccm, 184 PS
2.0 TDI 4Drive, 04.2014 - ..., 1968 ccm, 150 PS
2.0 TDI 4Drive, 11.2014 - ..., 1968 ccm, 184 PS
</t>
    </r>
    <r>
      <rPr>
        <b/>
        <sz val="11"/>
        <rFont val="宋体"/>
        <charset val="134"/>
        <scheme val="minor"/>
      </rPr>
      <t>Skoda Octavia III Hatchback (5E3, NL3, NR3) ( 11.2012 - ... , 90 - 230 PS)</t>
    </r>
    <r>
      <rPr>
        <sz val="11"/>
        <rFont val="宋体"/>
        <charset val="134"/>
        <scheme val="minor"/>
      </rPr>
      <t xml:space="preserve">
1.4 TSI, 11.2012 - ..., 1395 ccm, 140 PS
1.4 TSI G-TEC, 11.2013 - ..., 1395 ccm, 110 PS
1.6 TDI, 11.2012 - ..., 1598 ccm, 90 PS
1.6 TDI, 11.2012 - ..., 1598 ccm, 105 PS
1.6 TDI, 05.2013 - ..., 1598 ccm, 110 PS
1.6 TDI 4x4, 09.2014 - ..., 1598 ccm, 105 PS
1.6 TDI 4x4, 05.2015 - ..., 1598 ccm, 110 PS
1.8 TSI, 11.2012 - ..., 1798 ccm, 180 PS
1.8 TSI 4x4, 09.2014 - ..., 1798 ccm, 180 PS
2.0 TDI, 11.2012 - ..., 1968 ccm, 143 PS
2.0 TDI, 11.2012 - ..., 1968 ccm, 150 PS
2.0 TDI / TDI RS 4x4, 09.2014 - ..., 1968 ccm, 184 PS
2.0 TDI 4x4, 09.2014 - ..., 1968 ccm, 150 PS
2.0 TDI RS, 05.2013 - ..., 1968 ccm, 184 PS
2.0 TSI RS, 05.2013 - ..., 1984 ccm, 220 PS
2.0 TSI RS, 05.2015 - ..., 1984 ccm, 230 PS
</t>
    </r>
    <r>
      <rPr>
        <b/>
        <sz val="11"/>
        <rFont val="宋体"/>
        <charset val="134"/>
        <scheme val="minor"/>
      </rPr>
      <t>Skoda Octavia III Combi (5E5) ( 11.2012 - ... , 90 - 230 PS)</t>
    </r>
    <r>
      <rPr>
        <sz val="11"/>
        <rFont val="宋体"/>
        <charset val="134"/>
        <scheme val="minor"/>
      </rPr>
      <t xml:space="preserve">
1.4 TSI, 11.2012 - ..., 1395 ccm, 140 PS
1.4 TSI G-TEC, 11.2013 - ..., 1395 ccm, 110 PS
1.6 TDI, 11.2012 - ..., 1598 ccm, 90 PS
1.6 TDI, 11.2012 - ..., 1598 ccm, 105 PS
1.6 TDI, 05.2013 - ..., 1598 ccm, 110 PS
1.6 TDI 4x4, 11.2012 - ..., 1598 ccm, 105 PS
1.6 TDI 4x4, 05.2015 - ..., 1598 ccm, 110 PS
1.8 TSI, 11.2012 - ..., 1798 ccm, 180 PS
1.8 TSI 4x4, 11.2012 - ..., 1798 ccm, 180 PS
2.0 TDI, 11.2012 - ..., 1968 ccm, 143 PS
2.0 TDI, 11.2012 - ..., 1968 ccm, 150 PS
2.0 TDI / TDI RS 4x4, 09.2014 - ..., 1968 ccm, 184 PS
2.0 TDI 4x4, 11.2012 - ..., 1968 ccm, 150 PS
2.0 TDI RS, 05.2013 - ..., 1968 ccm, 184 PS
2.0 TSI RS, 11.2012 - ..., 1984 ccm, 220 PS
2.0 TSI RS, 05.2015 - ..., 1984 ccm, 230 PS
</t>
    </r>
    <r>
      <rPr>
        <b/>
        <sz val="11"/>
        <rFont val="宋体"/>
        <charset val="134"/>
        <scheme val="minor"/>
      </rPr>
      <t>VW Golf VII Hatchback (5G1, BQ1, BE1, BE2) ( 08.2012 - ... , 90 - 300 PS)</t>
    </r>
    <r>
      <rPr>
        <sz val="11"/>
        <rFont val="宋体"/>
        <charset val="134"/>
        <scheme val="minor"/>
      </rPr>
      <t xml:space="preserve">
1.4 GTE Hybrid, 05.2014 - ..., 1395 ccm, 150 PS
1.4 TGI CNG, 06.2013 - ..., 1395 ccm, 110 PS
1.4 TSI, 08.2012 - ..., 1395 ccm, 140 PS
1.4 TSI, 05.2014 - ..., 1395 ccm, 150 PS
1.5 TGI, 11.2018 - ..., 1498 ccm, 130 PS
1.5 TSI, 04.2017 - ..., 1498 ccm, 150 PS
1.6 TDI, 04.2013 - ..., 1598 ccm, 90 PS
1.6 TDI, 08.2012 - ..., 1598 ccm, 105 PS
1.6 TDI, 01.2013 - ..., 1598 ccm, 110 PS
1.6 TDI, 11.2016 - ..., 1598 ccm, 115 PS
1.6 TDI 4motion, 11.2012 - ..., 1598 ccm, 105 PS
1.6 TDI 4motion, 01.2013 - ..., 1598 ccm, 110 PS
2.0 GTD, 04.2013 - ..., 1968 ccm, 184 PS
2.0 GTI, 11.2013 - ..., 1984 ccm, 210 PS
2.0 GTI, 04.2013 - ..., 1984 ccm, 220 PS
2.0 GTI, 04.2013 - ..., 1984 ccm, 230 PS
2.0 GTI, 03.2017 - ..., 1984 ccm, 245 PS
2.0 GTI Clubsport, 02.2016 - ..., 1984 ccm, 265 PS
2.0 R 4motion, 11.2013 - ..., 1984 ccm, 280 PS
2.0 R 4motion, 12.2016 - ..., 1984 ccm, 290 PS
2.0 R 4motion, 11.2013 - ..., 1984 ccm, 300 PS
2.0 TDI, 11.2012 - ..., 1968 ccm, 110 PS
2.0 TDI, 08.2012 - ..., 1968 ccm, 143 PS
2.0 TDI, 11.2012 - ..., 1968 ccm, 150 PS
2.0 TDI 4motion, 11.2012 - ..., 1968 ccm, 150 PS
</t>
    </r>
    <r>
      <rPr>
        <b/>
        <sz val="11"/>
        <rFont val="宋体"/>
        <charset val="134"/>
        <scheme val="minor"/>
      </rPr>
      <t>VW Golf VII Variant (BA5, BV5) ( 04.2013 - ... , 90 - 300 PS)</t>
    </r>
    <r>
      <rPr>
        <sz val="11"/>
        <rFont val="宋体"/>
        <charset val="134"/>
        <scheme val="minor"/>
      </rPr>
      <t xml:space="preserve">
1.4 TGI CNG, 09.2013 - ..., 1395 ccm, 110 PS
1.4 TSI, 05.2013 - ..., 1395 ccm, 140 PS
1.4 TSI, 05.2014 - ..., 1395 ccm, 150 PS
1.5 TGI, 12.2018 - ..., 1498 ccm, 131 PS
1.5 TSI, 04.2017 - ..., 1498 ccm, 150 PS
1.6 TDI, 05.2013 - ..., 1598 ccm, 90 PS
1.6 TDI, 05.2013 - ..., 1598 ccm, 105 PS
1.6 TDI, 05.2013 - ..., 1598 ccm, 110 PS
1.6 TDI, 11.2016 - ..., 1598 ccm, 115 PS
1.6 TDI 4motion, 05.2013 - ..., 1598 ccm, 105 PS
1.6 TDI 4motion, 05.2013 - ..., 1598 ccm, 110 PS
2.0 GTD, 01.2015 - ..., 1968 ccm, 184 PS
2.0 R 4motion, 03.2015 - ..., 1984 ccm, 280 PS
2.0 R 4motion, 03.2015 - ..., 1984 ccm, 300 PS
2.0 TDI, 05.2013 - ..., 1968 ccm, 110 PS
2.0 TDI, 04.2013 - ..., 1968 ccm, 150 PS
2.0 TDI 4motion, 04.2013 - 05.2018, 1968 ccm, 150 PS
</t>
    </r>
    <r>
      <rPr>
        <b/>
        <sz val="11"/>
        <rFont val="宋体"/>
        <charset val="134"/>
        <scheme val="minor"/>
      </rPr>
      <t>VW Golf Sportsvan (AM1, AN1) ( 02.2014 - ... , 90 - 150 PS)</t>
    </r>
    <r>
      <rPr>
        <sz val="11"/>
        <rFont val="宋体"/>
        <charset val="134"/>
        <scheme val="minor"/>
      </rPr>
      <t xml:space="preserve">
1.4 TSI, 02.2014 - ..., 1395 ccm, 150 PS
1.5 TSI, 05.2017 - ..., 1498 ccm, 130 PS
1.5 TSI, 05.2017 - ..., 1495 ccm, 150 PS
1.6 TDI, 02.2014 - ..., 1598 ccm, 90 PS
1.6 TDI, 02.2014 - ..., 1598 ccm, 110 PS
1.6 TDI, 11.2016 - ..., 1598 ccm, 115 PS
2.0 TDI, 05.2014 - ..., 1968 ccm, 110 PS
2.0 TDI, 02.2014 - ..., 1968 ccm, 150 PS</t>
    </r>
  </si>
  <si>
    <t>JN-HA-113859C</t>
  </si>
  <si>
    <r>
      <rPr>
        <sz val="11"/>
        <rFont val="宋体"/>
        <charset val="134"/>
        <scheme val="minor"/>
      </rPr>
      <t>3C0820741AK</t>
    </r>
    <r>
      <rPr>
        <b/>
        <sz val="11"/>
        <color rgb="FFFF0000"/>
        <rFont val="宋体"/>
        <charset val="134"/>
        <scheme val="minor"/>
      </rPr>
      <t xml:space="preserve">
3CD820741AK
</t>
    </r>
    <r>
      <rPr>
        <sz val="11"/>
        <rFont val="宋体"/>
        <charset val="134"/>
        <scheme val="minor"/>
      </rPr>
      <t>3C0820741AJ
3C0820741BA
3C0820741AH</t>
    </r>
  </si>
  <si>
    <t>Liquid Line w/o Orifice Tube</t>
  </si>
  <si>
    <r>
      <rPr>
        <b/>
        <sz val="11"/>
        <color theme="1"/>
        <rFont val="宋体"/>
        <charset val="134"/>
        <scheme val="minor"/>
      </rPr>
      <t>VW Passat B6 Saloon (3C2) ( 03.2005 - 11.2010 , 105 - 170 PS)</t>
    </r>
    <r>
      <rPr>
        <sz val="11"/>
        <color theme="1"/>
        <rFont val="宋体"/>
        <charset val="134"/>
        <scheme val="minor"/>
      </rPr>
      <t xml:space="preserve">
1.4 TSI, 05.2007 - 07.2010, 1390 ccm, 122 PS
1.6 TDI, 08.2009 - 07.2010, 1598 ccm, 105 PS
1.9 TDI, 03.2005 - 11.2008, 1896 ccm, 105 PS
2.0 BlueTDI, 01.2009 - 11.2010, 1968 ccm, 143 PS
2.0 TDI, 11.2008 - 07.2010, 1968 ccm, 110 PS
2.0 TDI, 11.2005 - 05.2007, 1968 ccm, 120 PS
2.0 TDI, 08.2005 - 07.2006, 1968 ccm, 122 PS
2.0 TDI, 03.2005 - 11.2010, 1968 ccm, 136 PS
2.0 TDI, 03.2005 - 05.2009, 1968 ccm, 140 PS
2.0 TDI, 08.2005 - 05.2009, 1968 ccm, 163 PS
2.0 TDI, 08.2005 - 07.2010, 1968 ccm, 170 PS
2.0 TDI 16V, 03.2005 - 07.2010, 1968 ccm, 140 PS
2.0 TDI 16V 4motion, 03.2005 - 08.2010, 1968 ccm, 140 PS
2.0 TDI 4motion, 03.2005 - 05.2009, 1968 ccm, 140 PS
</t>
    </r>
    <r>
      <rPr>
        <b/>
        <sz val="11"/>
        <color theme="1"/>
        <rFont val="宋体"/>
        <charset val="134"/>
        <scheme val="minor"/>
      </rPr>
      <t>VW Passat B6 Variant (3C5) ( 08.2005 - 11.2010 , 105 - 170 PS)</t>
    </r>
    <r>
      <rPr>
        <sz val="11"/>
        <color theme="1"/>
        <rFont val="宋体"/>
        <charset val="134"/>
        <scheme val="minor"/>
      </rPr>
      <t xml:space="preserve">
1.4 TSI, 05.2007 - 11.2010, 1390 ccm, 122 PS
1.6 TDI, 08.2009 - 11.2010, 1598 ccm, 105 PS
1.9 TDI, 08.2005 - 11.2008, 1896 ccm, 105 PS
2.0 BlueTDI, 01.2009 - 11.2010, 1968 ccm, 143 PS
2.0 TDI, 11.2008 - 11.2010, 1968 ccm, 110 PS
2.0 TDI, 11.2005 - 05.2007, 1968 ccm, 120 PS
2.0 TDI, 08.2005 - 02.2006, 1968 ccm, 122 PS
2.0 TDI, 08.2005 - 11.2010, 1968 ccm, 136 PS
2.0 TDI, 08.2005 - 05.2009, 1968 ccm, 140 PS
2.0 TDI, 08.2005 - 05.2009, 1968 ccm, 163 PS
2.0 TDI, 08.2005 - 11.2010, 1968 ccm, 170 PS
2.0 TDI 16V, 08.2005 - 11.2010, 1968 ccm, 140 PS
2.0 TDI 16V 4motion, 08.2005 - 11.2010, 1968 ccm, 140 PS
2.0 TDI 4motion, 08.2005 - 05.2009, 1968 ccm, 140 PS
2.0 TDI 4motion, 05.2009 - 11.2010, 1968 ccm, 170 PS
</t>
    </r>
    <r>
      <rPr>
        <b/>
        <sz val="11"/>
        <color theme="1"/>
        <rFont val="宋体"/>
        <charset val="134"/>
        <scheme val="minor"/>
      </rPr>
      <t>VW Passat CC (357) ( 06.2008 - 01.2012 , 136 - 170 PS)</t>
    </r>
    <r>
      <rPr>
        <sz val="11"/>
        <color theme="1"/>
        <rFont val="宋体"/>
        <charset val="134"/>
        <scheme val="minor"/>
      </rPr>
      <t xml:space="preserve">
2.0 BlueTDI, 05.2009 - 11.2010, 1968 ccm, 143 PS
2.0 TDI, 06.2008 - 05.2011, 1968 ccm, 136 PS
2.0 TDI, 06.2008 - 01.2012, 1968 ccm, 140 PS
2.0 TDI, 06.2008 - 01.2012, 1968 ccm, 170 PS
2.0 TDI 4motion, 08.2009 - 01.2012, 1968 ccm, 140 PS
2.0 TDI 4motion, 11.2009 - 01.2012, 1968 ccm, 170 PS
</t>
    </r>
    <r>
      <rPr>
        <b/>
        <sz val="11"/>
        <color theme="1"/>
        <rFont val="宋体"/>
        <charset val="134"/>
        <scheme val="minor"/>
      </rPr>
      <t>VW Passat B7 Saloon (362) ( 08.2010 - 12.2014 , 105 - 170 PS)</t>
    </r>
    <r>
      <rPr>
        <sz val="11"/>
        <color theme="1"/>
        <rFont val="宋体"/>
        <charset val="134"/>
        <scheme val="minor"/>
      </rPr>
      <t xml:space="preserve">
1.4 TSI, 08.2010 - 12.2014, 1390 ccm, 122 PS
1.4 TSI EcoFuel, 08.2010 - 12.2014, 1390 ccm, 150 PS
1.6 TDI, 08.2010 - 12.2014, 1598 ccm, 105 PS
2.0 TDI, 08.2010 - 12.2014, 1968 ccm, 140 PS
2.0 TDI, 08.2010 - 12.2014, 1968 ccm, 170 PS
2.0 TDI 4motion, 08.2010 - 12.2014, 1968 ccm, 140 PS
2.0 TDI 4motion, 08.2010 - 01.2013, 1968 ccm, 170 PS
</t>
    </r>
    <r>
      <rPr>
        <b/>
        <sz val="11"/>
        <color theme="1"/>
        <rFont val="宋体"/>
        <charset val="134"/>
        <scheme val="minor"/>
      </rPr>
      <t>VW Passat B7 Variant (365) ( 08.2010 - 12.2014 , 105 - 170 PS)</t>
    </r>
    <r>
      <rPr>
        <sz val="11"/>
        <color theme="1"/>
        <rFont val="宋体"/>
        <charset val="134"/>
        <scheme val="minor"/>
      </rPr>
      <t xml:space="preserve">
1.4 TSI, 08.2010 - 12.2014, 1390 ccm, 122 PS
1.4 TSI EcoFuel, 08.2010 - 12.2014, 1390 ccm, 150 PS
1.6 TDI, 08.2010 - 12.2014, 1598 ccm, 105 PS
2.0 TDI, 08.2010 - 12.2014, 1968 ccm, 140 PS
2.0 TDI, 08.2010 - 12.2014, 1968 ccm, 170 PS
2.0 TDI 4motion, 08.2010 - 12.2014, 1968 ccm, 140 PS
2.0 TDI 4motion, 08.2010 - 01.2013, 1968 ccm, 170 PS</t>
    </r>
  </si>
  <si>
    <t>JN-HA-113885C</t>
  </si>
  <si>
    <t>561820741A</t>
  </si>
  <si>
    <t>Volkswagen Passat 3.6L 
2016-2018</t>
  </si>
  <si>
    <t>JN-HA-113886C</t>
  </si>
  <si>
    <r>
      <rPr>
        <b/>
        <sz val="11"/>
        <color rgb="FFFF0000"/>
        <rFont val="宋体"/>
        <charset val="134"/>
        <scheme val="minor"/>
      </rPr>
      <t xml:space="preserve">7L6820722C
7L6820722D
7L6820722E
7L6820722F
</t>
    </r>
    <r>
      <rPr>
        <sz val="11"/>
        <color theme="1"/>
        <rFont val="宋体"/>
        <charset val="134"/>
        <scheme val="minor"/>
      </rPr>
      <t>7L6820722
7L6820722A</t>
    </r>
  </si>
  <si>
    <r>
      <rPr>
        <b/>
        <sz val="11"/>
        <rFont val="宋体"/>
        <charset val="134"/>
        <scheme val="minor"/>
      </rPr>
      <t>Audi Q7 (4LB) ( 03.2006 - 08.2015 , 204 - 500 PS)</t>
    </r>
    <r>
      <rPr>
        <sz val="11"/>
        <rFont val="宋体"/>
        <charset val="134"/>
        <scheme val="minor"/>
      </rPr>
      <t xml:space="preserve">
3.0 TDI quattro 05.2010 - 08.2015, 2967 ccm, 204 PS
3.0 TDI quattro 03.2006 - 05.2010, 2967 ccm, 211 PS
3.0 TDI quattro 06.2009 - 05.2012, 2967 ccm, 224 PS
3.0 TDI quattro 03.2006 - 05.2008, 2967 ccm, 233 PS
3.0 TDI quattro 11.2007 - 08.2015, 2967 ccm, 240 PS
3.0 TDI quattro 05.2011 - 08.2015, 2967 ccm, 245 PS
3.0 TFSI quattro 05.2010 - 08.2015, 2995 ccm, 272 PS
3.0 TFSI quattro 05.2011 - 08.2015, 2995 ccm, 280 PS
3.0 TFSI quattro 05.2010 - 08.2015, 2995 ccm, 333 PS
3.6 FSI quattro 08.2006 - 05.2010, 3597 ccm, 280 PS
4.2 FSI quattro 03.2006 - 05.2010, 4163 ccm, 350 PS
4.2 TDI quattro 03.2007 - 06.2009, 4134 ccm, 326 PS
4.2 TDI quattro 05.2009 - 08.2015, 4134 ccm, 340 PS
6.0 TDI quattro 09.2008 - 05.2014, 5934 ccm, 500 PS
</t>
    </r>
    <r>
      <rPr>
        <b/>
        <sz val="11"/>
        <rFont val="宋体"/>
        <charset val="134"/>
        <scheme val="minor"/>
      </rPr>
      <t>VW Touareg I (7LA, 7L6, 7L7) ( 10.2002 - 05.2010 , 174 - 450 PS)</t>
    </r>
    <r>
      <rPr>
        <sz val="11"/>
        <rFont val="宋体"/>
        <charset val="134"/>
        <scheme val="minor"/>
      </rPr>
      <t xml:space="preserve">
2.5 R5 TDI 01.2003 - 05.2010, 2461 ccm, 174 PS
3.0 V6 TDI 11.2004 - 05.2010, 2967 ccm, 225 PS
3.0 V6 TDI 11.2007 - 05.2010, 2967 ccm, 240 PS
3.2 V6 10.2002 - 11.2006, 3189 ccm, 220 PS
3.2 V6 11.2004 - 11.2006, 3189 ccm, 241 PS
3.6 V6 FSI 10.2005 - 05.2010, 3597 ccm, 280 PS
4.2 V8 12.2002 - 11.2006, 4172 ccm, 310 PS
4.2 V8 FSI 06.2006 - 05.2010, 4163 ccm, 350 PS
5.0 R50 TDI 08.2007 - 05.2010, 4921 ccm, 350 PS
5.0 V10 TDI 10.2002 - 05.2010, 4921 ccm, 313 PS
6.0 W12 08.2004 - 05.2010, 5998 ccm, 450 PS</t>
    </r>
  </si>
  <si>
    <t>JN-6D079-9-6#</t>
  </si>
  <si>
    <r>
      <rPr>
        <b/>
        <sz val="11"/>
        <color rgb="FFFF0000"/>
        <rFont val="宋体"/>
        <charset val="134"/>
        <scheme val="minor"/>
      </rPr>
      <t>7L6820729A</t>
    </r>
    <r>
      <rPr>
        <sz val="11"/>
        <color theme="1"/>
        <rFont val="宋体"/>
        <charset val="134"/>
        <scheme val="minor"/>
      </rPr>
      <t xml:space="preserve">
7L6820729
7L0820729B
7L0820729D
7L0820729E
7L0820729F
7L6820885F</t>
    </r>
  </si>
  <si>
    <r>
      <rPr>
        <b/>
        <sz val="11"/>
        <rFont val="宋体"/>
        <charset val="134"/>
        <scheme val="minor"/>
      </rPr>
      <t>Audi Q7 (4LB) ( 03.2006 - 08.2015 , 204 - 500 PS)</t>
    </r>
    <r>
      <rPr>
        <sz val="11"/>
        <rFont val="宋体"/>
        <charset val="134"/>
        <scheme val="minor"/>
      </rPr>
      <t xml:space="preserve">
3.0 TDI quattro 05.2010 - 08.2015, 2967 ccm, 204 PS
3.0 TDI quattro 03.2006 - 05.2010, 2967 ccm, 211 PS
3.0 TDI quattro 06.2009 - 05.2012, 2967 ccm, 224 PS
3.0 TDI quattro 11.2007 - 08.2015, 2967 ccm, 240 PS
3.0 TDI quattro 05.2011 - 08.2015, 2967 ccm, 245 PS
3.0 TFSI quattro 05.2010 - 08.2015, 2995 ccm, 272 PS
3.0 TFSI quattro 05.2011 - 08.2015, 2995 ccm, 280 PS
3.0 TFSI quattro 05.2010 - 08.2015, 2995 ccm, 333 PS
3.6 FSI quattro 08.2006 - 05.2010, 3597 ccm, 280 PS
4.2 FSI quattro 03.2006 - 05.2010, 4163 ccm, 350 PS
4.2 TDI quattro 03.2007 - 06.2009, 4134 ccm, 326 PS
4.2 TDI quattro 05.2009 - 08.2015, 4134 ccm, 340 PS
6.0 TDI quattro 09.2008 - 05.2014, 5934 ccm, 500 PS
</t>
    </r>
    <r>
      <rPr>
        <b/>
        <sz val="11"/>
        <rFont val="宋体"/>
        <charset val="134"/>
        <scheme val="minor"/>
      </rPr>
      <t>VW Touareg I (7LA, 7L6, 7L7) ( 10.2002 - 05.2010 , 163 - 450 PS)</t>
    </r>
    <r>
      <rPr>
        <sz val="11"/>
        <rFont val="宋体"/>
        <charset val="134"/>
        <scheme val="minor"/>
      </rPr>
      <t xml:space="preserve">
2.5 R5 TDI 08.2003 - 05.2010, 2461 ccm, 163 PS
2.5 R5 TDI 01.2003 - 05.2010, 2461 ccm, 174 PS
3.0 TDI 04.2006 - 05.2010, 2967 ccm, 211 PS
3.0 V6 TDI 11.2004 - 05.2010, 2967 ccm, 225 PS
3.0 V6 TDI 11.2007 - 05.2010, 2967 ccm, 240 PS
3.2 V6 10.2002 - 11.2006, 3189 ccm, 220 PS
3.2 V6 11.2004 - 11.2006, 3189 ccm, 241 PS
3.6 V6 FSI 10.2005 - 05.2010, 3597 ccm, 280 PS
4.2 V8 12.2002 - 11.2006, 4172 ccm, 310 PS
4.2 V8 FSI 06.2006 - 05.2010, 4163 ccm, 350 PS
5.0 R50 TDI 08.2007 - 05.2010, 4921 ccm, 350 PS
5.0 V10 TDI 10.2002 - 05.2010, 4921 ccm, 313 PS
6.0 W12 08.2004 - 05.2010, 5998 ccm, 450 PS</t>
    </r>
  </si>
  <si>
    <t>JN-6D079-9-5#</t>
  </si>
  <si>
    <t>3QF816721</t>
  </si>
  <si>
    <t>Volkswagen Atlas 3.6L 2018-2021
Volkswagen Atlas Cross Sport 2.0L 2021
Volkswagen Atlas Cross Sport 3.6L 2020-2021</t>
  </si>
  <si>
    <t>JN-HA-114353C</t>
  </si>
  <si>
    <t>3QF816721B</t>
  </si>
  <si>
    <t>Volkswagen Atlas 2.0L 2018-2021
Volkswagen Atlas Cross Sport 2.0L 2020-2021
Volkswagen Atlas Cross Sport 3.6L 2020</t>
  </si>
  <si>
    <t>JN-HA-114374C</t>
  </si>
  <si>
    <t>5C0820721S</t>
  </si>
  <si>
    <t>Volkswagen Beetle 1.8L 2014-2015
Volkswagen Jetta 1.8L 2013-2016
Volkswagen Jetta 2.0L 2013-2015
Volkswagen Passat 1.8L 2014-2016</t>
  </si>
  <si>
    <t>JN-HA-112577C</t>
  </si>
  <si>
    <t>8E1260740E</t>
  </si>
  <si>
    <t>Audi A4 1.8L 2008
Audi A4 2.0L 2005-2009
Audi A4 3.2L 2005-2008
Audi A4 Quattro 2.0L 2005-2009
Audi A4 Quattro 3.2L 2005-2009</t>
  </si>
  <si>
    <t>JN-HA-111856C</t>
  </si>
  <si>
    <t>8K0260701P
8K0260701M
8K0260701L</t>
  </si>
  <si>
    <r>
      <rPr>
        <b/>
        <sz val="11"/>
        <color theme="1"/>
        <rFont val="宋体"/>
        <charset val="134"/>
        <scheme val="minor"/>
      </rPr>
      <t>Audi A5 B8 Coupe (8T3) ( 06.2007 - 01.2017 , 160 - 272 PS)</t>
    </r>
    <r>
      <rPr>
        <sz val="11"/>
        <color theme="1"/>
        <rFont val="宋体"/>
        <charset val="134"/>
        <scheme val="minor"/>
      </rPr>
      <t xml:space="preserve">
1.8 TFSI, 05.2009 - 09.2011, 1798 ccm, 160 PS
1.8 TFSI, 10.2007 - 01.2017, 1798 ccm, 170 PS
1.8 TFSI, 05.2015 - 01.2017, 1798 ccm, 177 PS
2.0 TDI, 08.2008 - 01.2017, 1968 ccm, 163 PS
2.0 TDI, 08.2008 - 03.2012, 1968 ccm, 170 PS
2.0 TDI, 10.2011 - 01.2017, 1968 ccm, 177 PS
2.0 TDI, 09.2013 - 01.2017, 1968 ccm, 190 PS
2.0 TDI quattro, 08.2008 - 03.2012, 1968 ccm, 170 PS
2.0 TDI quattro, 12.2011 - 01.2017, 1968 ccm, 177 PS
2.0 TDI quattro, 09.2013 - 01.2017, 1968 ccm, 190 PS
2.0 TFSI, 11.2008 - 03.2012, 1984 ccm, 180 PS
2.0 TFSI, 06.2008 - 11.2013, 1984 ccm, 211 PS
2.0 TFSI, 05.2013 - 05.2016, 1984 ccm, 224 PS
2.0 TFSI, 08.2015 - 01.2017, 1984 ccm, 230 PS
2.0 TFSI quattro, 06.2008 - 01.2017, 1984 ccm, 211 PS
2.0 TFSI quattro, 03.2012 - 01.2017, 1984 ccm, 220 PS
2.0 TFSI quattro, 05.2013 - 05.2016, 1984 ccm, 224 PS
2.0 TFSI quattro, 08.2015 - 01.2017, 1984 ccm, 230 PS
2.7 TDI, 09.2007 - 03.2012, 2698 ccm, 163 PS
2.7 TDI, 06.2007 - 03.2012, 2698 ccm, 190 PS
3.0 TDI, 10.2011 - 01.2017, 2967 ccm, 204 PS
3.0 TDI quattro, 03.2008 - 05.2010, 2967 ccm, 211 PS
3.0 TDI quattro, 05.2015 - 01.2017, 2967 ccm, 218 PS
3.0 TDI quattro, 06.2007 - 03.2012, 2967 ccm, 240 PS
3.0 TDI quattro, 10.2011 - 01.2017, 2967 ccm, 245 PS
3.0 TFSI quattro, 12.2011 - 01.2017, 2995 ccm, 272 PS
3.2 FSI, 06.2007 - 03.2012, 3197 ccm, 265 PS
3.2 FSI quattro, 06.2007 - 03.2012, 3197 ccm, 265 PS
</t>
    </r>
    <r>
      <rPr>
        <b/>
        <sz val="11"/>
        <color theme="1"/>
        <rFont val="宋体"/>
        <charset val="134"/>
        <scheme val="minor"/>
      </rPr>
      <t>Audi A4 B8 Saloon (8K2) ( 11.2007 - 12.2015 , 120 - 272 PS)</t>
    </r>
    <r>
      <rPr>
        <sz val="11"/>
        <color theme="1"/>
        <rFont val="宋体"/>
        <charset val="134"/>
        <scheme val="minor"/>
      </rPr>
      <t xml:space="preserve">
1.8 TFSI, 01.2008 - 12.2015, 1798 ccm, 120 PS
1.8 TFSI, 11.2007 - 03.2012, 1798 ccm, 160 PS
1.8 TFSI, 11.2011 - 12.2015, 1798 ccm, 170 PS
1.8 TFSI quattro, 09.2008 - 03.2012, 1798 ccm, 160 PS
1.8 TFSI quattro, 11.2011 - 12.2015, 1798 ccm, 170 PS
2.0 TDI, 06.2008 - 12.2015, 1968 ccm, 120 PS
2.0 TDI, 11.2007 - 12.2015, 1968 ccm, 136 PS
2.0 TDI, 11.2007 - 12.2015, 1968 ccm, 143 PS
2.0 TDI, 05.2013 - 12.2015, 1968 ccm, 150 PS
2.0 TDI, 08.2008 - 12.2015, 1968 ccm, 163 PS
2.0 TDI, 01.2008 - 03.2012, 1968 ccm, 170 PS
2.0 TDI, 11.2011 - 12.2015, 1968 ccm, 177 PS
2.0 TDI, 09.2013 - 12.2015, 1968 ccm, 190 PS
2.0 TDI quattro, 11.2008 - 12.2015, 1968 ccm, 143 PS
2.0 TDI quattro, 05.2013 - 12.2015, 1968 ccm, 150 PS
2.0 TDI quattro, 01.2008 - 03.2012, 1968 ccm, 170 PS
2.0 TDI quattro, 11.2011 - 12.2015, 1968 ccm, 177 PS
2.0 TDI quattro, 09.2013 - 12.2015, 1968 ccm, 190 PS
2.0 TFSi, 06.2008 - 12.2015, 1984 ccm, 180 PS
2.0 TFSi, 06.2008 - 05.2013, 1984 ccm, 211 PS
2.0 TFSI, 05.2013 - 12.2015, 1984 ccm, 220 PS
2.0 TFSI, 05.2013 - 12.2015, 1984 ccm, 224 PS
2.0 TFSI flexible fuel, 11.2009 - 12.2015, 1984 ccm, 180 PS
2.0 TFSI flexible fuel quattro, 11.2009 - 12.2015, 1984 ccm, 180 PS
2.0 TFSI quattro, 11.2009 - 03.2012, 1984 ccm, 180 PS
2.0 TFSI quattro, 06.2008 - 12.2015, 1984 ccm, 211 PS
2.0 TFSI quattro, 05.2013 - 12.2015, 1984 ccm, 220 PS
2.0 TFSI quattro, 05.2013 - 12.2015, 1984 ccm, 224 PS
2.7 TDI, 11.2007 - 03.2012, 2698 ccm, 163 PS
2.7 TDI, 11.2007 - 03.2012, 2698 ccm, 190 PS
3.0 TDI, 11.2011 - 12.2015, 2967 ccm, 204 PS
3.0 TDI quattro, 06.2008 - 05.2010, 2967 ccm, 211 PS
3.0 TDI quattro, 11.2007 - 03.2012, 2967 ccm, 240 PS
3.0 TDI quattro, 11.2011 - 12.2015, 2967 ccm, 245 PS
3.0 TFSI quattro, 02.2012 - 12.2015, 2995 ccm, 272 PS
3.2 FSI, 09.2008 - 03.2012, 3197 ccm, 265 PS
3.2 FSI quattro, 11.2007 - 03.2012, 3197 ccm, 265 PS
</t>
    </r>
    <r>
      <rPr>
        <b/>
        <sz val="11"/>
        <color theme="1"/>
        <rFont val="宋体"/>
        <charset val="134"/>
        <scheme val="minor"/>
      </rPr>
      <t>Audi A4 B8 Saloon (8K2) ( 11.2007 - 12.2015 , 120 - 272 PS)</t>
    </r>
    <r>
      <rPr>
        <sz val="11"/>
        <color theme="1"/>
        <rFont val="宋体"/>
        <charset val="134"/>
        <scheme val="minor"/>
      </rPr>
      <t xml:space="preserve">
1.8 TFSI, 01.2008 - 12.2015, 1798 ccm, 120 PS
1.8 TFSI, 11.2007 - 03.2012, 1798 ccm, 160 PS
1.8 TFSI, 11.2011 - 12.2015, 1798 ccm, 170 PS
1.8 TFSI quattro, 09.2008 - 03.2012, 1798 ccm, 160 PS
1.8 TFSI quattro, 11.2011 - 12.2015, 1798 ccm, 170 PS
2.0 TDI, 06.2008 - 12.2015, 1968 ccm, 120 PS
2.0 TDI, 11.2007 - 12.2015, 1968 ccm, 136 PS
2.0 TDI, 11.2007 - 12.2015, 1968 ccm, 143 PS
2.0 TDI, 05.2013 - 12.2015, 1968 ccm, 150 PS
2.0 TDI, 08.2008 - 12.2015, 1968 ccm, 163 PS
2.0 TDI, 01.2008 - 03.2012, 1968 ccm, 170 PS
2.0 TDI, 11.2011 - 12.2015, 1968 ccm, 177 PS
2.0 TDI, 09.2013 - 12.2015, 1968 ccm, 190 PS
2.0 TDI quattro, 11.2008 - 12.2015, 1968 ccm, 143 PS
2.0 TDI quattro, 05.2013 - 12.2015, 1968 ccm, 150 PS
2.0 TDI quattro, 01.2008 - 03.2012, 1968 ccm, 170 PS
2.0 TDI quattro, 11.2011 - 12.2015, 1968 ccm, 177 PS
2.0 TDI quattro, 09.2013 - 12.2015, 1968 ccm, 190 PS
2.0 TFSi, 06.2008 - 12.2015, 1984 ccm, 180 PS
2.0 TFSi, 06.2008 - 05.2013, 1984 ccm, 211 PS
2.0 TFSI, 05.2013 - 12.2015, 1984 ccm, 220 PS
2.0 TFSI, 05.2013 - 12.2015, 1984 ccm, 224 PS
2.0 TFSI flexible fuel, 11.2009 - 12.2015, 1984 ccm, 180 PS
2.0 TFSI flexible fuel quattro, 11.2009 - 12.2015, 1984 ccm, 180 PS
2.0 TFSI quattro, 11.2009 - 03.2012, 1984 ccm, 180 PS
2.0 TFSI quattro, 06.2008 - 12.2015, 1984 ccm, 211 PS
2.0 TFSI quattro, 05.2013 - 12.2015, 1984 ccm, 220 PS
2.0 TFSI quattro, 05.2013 - 12.2015, 1984 ccm, 224 PS
2.7 TDI, 11.2007 - 03.2012, 2698 ccm, 163 PS
2.7 TDI, 11.2007 - 03.2012, 2698 ccm, 190 PS
3.0 TDI, 11.2011 - 12.2015, 2967 ccm, 204 PS
3.0 TDI quattro, 06.2008 - 05.2010, 2967 ccm, 211 PS
3.0 TDI quattro, 11.2007 - 03.2012, 2967 ccm, 240 PS
3.0 TDI quattro, 11.2011 - 12.2015, 2967 ccm, 245 PS
3.0 TFSI quattro, 02.2012 - 12.2015, 2995 ccm, 272 PS
3.2 FSI, 09.2008 - 03.2012, 3197 ccm, 265 PS
3.2 FSI quattro, 11.2007 - 03.2012, 3197 ccm, 265 PS
</t>
    </r>
    <r>
      <rPr>
        <b/>
        <sz val="11"/>
        <color theme="1"/>
        <rFont val="宋体"/>
        <charset val="134"/>
        <scheme val="minor"/>
      </rPr>
      <t>Audi A5 B8 Sportback (8TA) ( 09.2009 - 01.2017 , 136 - 272 PS)</t>
    </r>
    <r>
      <rPr>
        <sz val="11"/>
        <color theme="1"/>
        <rFont val="宋体"/>
        <charset val="134"/>
        <scheme val="minor"/>
      </rPr>
      <t xml:space="preserve">
1.8 TFSI, 09.2014 - 01.2017, 1798 ccm, 144 PS
1.8 TFSI, 11.2009 - 09.2011, 1798 ccm, 160 PS
1.8 TFSI, 08.2011 - 01.2017, 1798 ccm, 170 PS
1.8 TFSI, 05.2015 - 01.2017, 1798 ccm, 177 PS
2.0 TDI, 09.2009 - 01.2017, 1968 ccm, 136 PS
2.0 TDI, 09.2009 - 01.2017, 1968 ccm, 143 PS
2.0 TDI, 05.2013 - 01.2017, 1968 ccm, 150 PS
2.0 TDI, 09.2009 - 01.2017, 1968 ccm, 163 PS
2.0 TDI, 09.2009 - 03.2012, 1968 ccm, 170 PS
2.0 TDI, 10.2011 - 01.2017, 1968 ccm, 177 PS
2.0 TDI, 09.2013 - 01.2017, 1968 ccm, 190 PS
2.0 TDI quattro, 09.2009 - 03.2012, 1968 ccm, 170 PS
2.0 TDI quattro, 12.2011 - 01.2017, 1968 ccm, 177 PS
2.0 TDI quattro, 09.2013 - 01.2017, 1968 ccm, 190 PS
2.0 TFSI, 09.2009 - 06.2014, 1984 ccm, 180 PS
2.0 TFSI, 09.2009 - 11.2013, 1984 ccm, 211 PS
2.0 TFSI, 05.2013 - 05.2016, 1984 ccm, 224 PS
2.0 TFSI, 08.2015 - 01.2017, 1984 ccm, 230 PS
2.0 TFSI quattro, 09.2009 - 01.2017, 1984 ccm, 211 PS
2.0 TFSI quattro, 05.2013 - 05.2016, 1984 ccm, 224 PS
2.0 TFSI quattro, 08.2015 - 01.2017, 1984 ccm, 230 PS
2.7 TDI, 09.2009 - 03.2012, 2698 ccm, 163 PS
2.7 TDI, 09.2009 - 03.2012, 2698 ccm, 190 PS
3.0 TDI, 10.2011 - 01.2017, 2967 ccm, 204 PS
3.0 TDI quattro, 05.2015 - 01.2017, 2967 ccm, 218 PS
3.0 TDI quattro, 09.2009 - 03.2012, 2967 ccm, 240 PS
3.0 TDI quattro, 10.2011 - 01.2017, 2967 ccm, 245 PS
3.0 TFSI quattro, 12.2011 - 01.2017, 2995 ccm, 272 PS
3.2 FSI quattro, 09.2009 - 03.2012, 3197 ccm, 265 PS</t>
    </r>
  </si>
  <si>
    <t>JN-6W789</t>
  </si>
  <si>
    <t>8E0260701BN</t>
  </si>
  <si>
    <t>Audi A4 3.2L 2006-2008
Audi A4 Quattro 3.2L 2005-2009</t>
  </si>
  <si>
    <t>JN-HA-111849C</t>
  </si>
  <si>
    <t>4D0260707G</t>
  </si>
  <si>
    <t>Audi A8 Quattro 4.2L 1997-2003
Audi S8 4.2L 2001-2003</t>
  </si>
  <si>
    <t>JN-HA-111845C</t>
  </si>
  <si>
    <t>4M0816743BF</t>
  </si>
  <si>
    <t>Audi Q7 3.0L 2017-2019</t>
  </si>
  <si>
    <t>JN-HA-113854C</t>
  </si>
  <si>
    <t>4G0816721AA</t>
  </si>
  <si>
    <t>Audi A6 2.0L 2016-2018
Audi A6 Quattro 2.0L 2016-2018</t>
  </si>
  <si>
    <t>JN-HA-113964C</t>
  </si>
  <si>
    <t>8E0260707AB
8E0260707AQ</t>
  </si>
  <si>
    <t>Audi A4 3.0L 2003-2005
Audi A4 Quattro 3.0L 2003-2006</t>
  </si>
  <si>
    <t>JN-HA-11165C</t>
  </si>
  <si>
    <t>4M0816721BE</t>
  </si>
  <si>
    <t>Audi Q7 3.0L 2017-2018</t>
  </si>
  <si>
    <t>JN-HA-113856C</t>
  </si>
  <si>
    <t>5C0820721BP</t>
  </si>
  <si>
    <t>Volkswagen Jetta 1.4L 2016-2018</t>
  </si>
  <si>
    <t>JN-HA-11515C</t>
  </si>
  <si>
    <t>4B3260707D</t>
  </si>
  <si>
    <t>Audi A6 Quattro 4.2L 2000-2004
Audi S6 4.2L 2001-2004</t>
  </si>
  <si>
    <t>JN-HA-111854C</t>
  </si>
  <si>
    <t>7L6820744BQ</t>
  </si>
  <si>
    <t>Audi Q7 3.0L 2009-2015
Volkswagen Touareg 3.0L 2009-2010</t>
  </si>
  <si>
    <t>JN-HA-113425C</t>
  </si>
  <si>
    <t>7L6820721BJ</t>
  </si>
  <si>
    <t>Audi Q7 3.0L 2009-2015
Audi Q7 4.2L 2011-2015</t>
  </si>
  <si>
    <t>JN-HA-113460C</t>
  </si>
  <si>
    <r>
      <rPr>
        <b/>
        <sz val="11"/>
        <color rgb="FFFF0000"/>
        <rFont val="宋体"/>
        <charset val="134"/>
        <scheme val="minor"/>
      </rPr>
      <t>1J1820743J</t>
    </r>
    <r>
      <rPr>
        <sz val="11"/>
        <rFont val="宋体"/>
        <charset val="134"/>
        <scheme val="minor"/>
      </rPr>
      <t xml:space="preserve">
1J1820743E
1J1820743N</t>
    </r>
    <r>
      <rPr>
        <sz val="11"/>
        <color theme="1"/>
        <rFont val="宋体"/>
        <charset val="134"/>
        <scheme val="minor"/>
      </rPr>
      <t xml:space="preserve">
1J1820743AM</t>
    </r>
  </si>
  <si>
    <r>
      <rPr>
        <b/>
        <sz val="11"/>
        <color theme="1"/>
        <rFont val="宋体"/>
        <charset val="134"/>
        <scheme val="minor"/>
      </rPr>
      <t>Audi A3 Hatchback (8L1) ( 09.1996 - 05.2003 , 90 - 130 PS)</t>
    </r>
    <r>
      <rPr>
        <sz val="11"/>
        <color theme="1"/>
        <rFont val="宋体"/>
        <charset val="134"/>
        <scheme val="minor"/>
      </rPr>
      <t xml:space="preserve">
1.9 TDI, 09.1996 - 07.2001, 1896 ccm, 90 PS
1.9 TDI, 10.2000 - 05.2003, 1896 ccm, 100 PS
1.9 TDI, 08.1997 - 07.2001, 1896 ccm, 110 PS
1.9 TDI, 08.2000 - 05.2003, 1896 ccm, 130 PS
</t>
    </r>
    <r>
      <rPr>
        <b/>
        <sz val="11"/>
        <color theme="1"/>
        <rFont val="宋体"/>
        <charset val="134"/>
        <scheme val="minor"/>
      </rPr>
      <t>Seat Toledo II Saloon (1M2) ( 10.1998 - 07.2004 , 90 - 150 PS)</t>
    </r>
    <r>
      <rPr>
        <sz val="11"/>
        <color theme="1"/>
        <rFont val="宋体"/>
        <charset val="134"/>
        <scheme val="minor"/>
      </rPr>
      <t xml:space="preserve">
1.9 TDI, 03.1999 - 07.2004, 1896 ccm, 90 PS
1.9 TDI, 10.1998 - 07.2004, 1896 ccm, 110 PS
1.9 TDI, 10.2000 - 07.2004, 1896 ccm, 150 PS
</t>
    </r>
    <r>
      <rPr>
        <b/>
        <sz val="11"/>
        <color theme="1"/>
        <rFont val="宋体"/>
        <charset val="134"/>
        <scheme val="minor"/>
      </rPr>
      <t>Seat Leon I Hatchback (1M1) ( 11.1999 - 06.2006 , 68 - 150 PS)</t>
    </r>
    <r>
      <rPr>
        <sz val="11"/>
        <color theme="1"/>
        <rFont val="宋体"/>
        <charset val="134"/>
        <scheme val="minor"/>
      </rPr>
      <t xml:space="preserve">
1.9 SDI, 11.1999 - 06.2006, 1896 ccm, 68 PS
1.9 TDI, 11.1999 - 06.2006, 1896 ccm, 90 PS
1.9 TDI, 11.1999 - 06.2006, 1896 ccm, 110 PS
1.9 TDI, 09.2000 - 06.2006, 1896 ccm, 150 PS
1.9 TDI Syncro, 05.2002 - 06.2006, 1896 ccm, 150 PS
</t>
    </r>
    <r>
      <rPr>
        <b/>
        <sz val="11"/>
        <color theme="1"/>
        <rFont val="宋体"/>
        <charset val="134"/>
        <scheme val="minor"/>
      </rPr>
      <t>Skoda Octavia I Hatchback (1U2) ( 09.1996 - 03.2010 , 90 - 110 PS)</t>
    </r>
    <r>
      <rPr>
        <sz val="11"/>
        <color theme="1"/>
        <rFont val="宋体"/>
        <charset val="134"/>
        <scheme val="minor"/>
      </rPr>
      <t xml:space="preserve">
1.9 TDI, 09.1996 - 03.2010, 1896 ccm, 90 PS
1.9 TDI, 08.1997 - 01.2006, 1896 ccm, 110 PS
</t>
    </r>
    <r>
      <rPr>
        <b/>
        <sz val="11"/>
        <color theme="1"/>
        <rFont val="宋体"/>
        <charset val="134"/>
        <scheme val="minor"/>
      </rPr>
      <t>VW Golf IV Hatchback (1J1) ( 08.1997 - 06.2005 , 68 - 150 PS)</t>
    </r>
    <r>
      <rPr>
        <sz val="11"/>
        <color theme="1"/>
        <rFont val="宋体"/>
        <charset val="134"/>
        <scheme val="minor"/>
      </rPr>
      <t xml:space="preserve">
1.9 SDI, 08.1997 - 06.2005, 1896 ccm, 68 PS
1.9 TDI, 10.1997 - 05.2004, 1896 ccm, 90 PS
1.9 TDI, 09.2000 - 06.2005, 1896 ccm, 101 PS
1.9 TDI, 08.1997 - 05.2004, 1896 ccm, 110 PS
1.9 TDI, 12.1998 - 06.2001, 1896 ccm, 115 PS
1.9 TDI, 11.2000 - 06.2005, 1896 ccm, 130 PS
1.9 TDI, 05.2000 - 06.2005, 1896 ccm, 150 PS
1.9 TDI 4motion, 07.1998 - 04.2002, 1896 ccm, 90 PS
1.9 TDI 4motion, 09.2000 - 06.2005, 1896 ccm, 101 PS
1.9 TDI 4motion, 09.1999 - 06.2001, 1896 ccm, 115 PS
1.9 TDI 4motion, 11.2000 - 06.2005, 1896 ccm, 130 PS
1.9 TDI 4motion, 02.2000 - 06.2005, 1896 ccm, 150 PS
</t>
    </r>
    <r>
      <rPr>
        <b/>
        <sz val="11"/>
        <color theme="1"/>
        <rFont val="宋体"/>
        <charset val="134"/>
        <scheme val="minor"/>
      </rPr>
      <t>VW Golf IV Variant (1J5) ( 05.1999 - 06.2006 , 68 - 130 PS)</t>
    </r>
    <r>
      <rPr>
        <sz val="11"/>
        <color theme="1"/>
        <rFont val="宋体"/>
        <charset val="134"/>
        <scheme val="minor"/>
      </rPr>
      <t xml:space="preserve">
1.9 SDI, 05.1999 - 06.2006, 1896 ccm, 68 PS
1.9 TDI, 09.2000 - 06.2006, 1896 ccm, 101 PS
1.9 TDI, 05.1999 - 06.2001, 1896 ccm, 110 PS
1.9 TDI, 08.1999 - 06.2001, 1896 ccm, 115 PS
1.9 TDI, 11.2000 - 06.2006, 1896 ccm, 130 PS
1.9 TDI 4motion, 05.1999 - 04.2002, 1896 ccm, 90 PS
1.9 TDI 4motion, 09.2000 - 06.2006, 1896 ccm, 101 PS
1.9 TDI 4motion, 05.1999 - 06.2001, 1896 ccm, 115 PS
1.9 TDI 4motion, 11.2000 - 06.2006, 1896 ccm, 130 PS
</t>
    </r>
    <r>
      <rPr>
        <b/>
        <sz val="11"/>
        <color theme="1"/>
        <rFont val="宋体"/>
        <charset val="134"/>
        <scheme val="minor"/>
      </rPr>
      <t>VW Bora Saloon (1J2) ( 10.1998 - 05.2005 , 90 - 150 PS)</t>
    </r>
    <r>
      <rPr>
        <sz val="11"/>
        <color theme="1"/>
        <rFont val="宋体"/>
        <charset val="134"/>
        <scheme val="minor"/>
      </rPr>
      <t xml:space="preserve">
1.9 TDI, 10.1998 - 05.2005, 1896 ccm, 90 PS
1.9 TDI, 09.2000 - 05.2005, 1896 ccm, 101 PS
1.9 TDI, 10.1998 - 06.2001, 1896 ccm, 110 PS
1.9 TDI, 12.1998 - 01.2002, 1896 ccm, 115 PS
1.9 TDI, 11.2000 - 05.2005, 1896 ccm, 130 PS
1.9 TDI, 05.2000 - 05.2005, 1896 ccm, 150 PS
1.9 TDI 4motion, 11.1998 - 04.2002, 1896 ccm, 90 PS
1.9 TDI 4motion, 02.1999 - 06.2001, 1896 ccm, 115 PS
1.9 TDI 4motion, 11.2000 - 05.2005, 1896 ccm, 130 PS
1.9 TDI 4motion, 05.2000 - 05.2005, 1896 ccm, 150 PS
</t>
    </r>
    <r>
      <rPr>
        <b/>
        <sz val="11"/>
        <color theme="1"/>
        <rFont val="宋体"/>
        <charset val="134"/>
        <scheme val="minor"/>
      </rPr>
      <t>VW Bora Variant (1J6) ( 05.1999 - 05.2005 , 90 - 150 PS)</t>
    </r>
    <r>
      <rPr>
        <sz val="11"/>
        <color theme="1"/>
        <rFont val="宋体"/>
        <charset val="134"/>
        <scheme val="minor"/>
      </rPr>
      <t xml:space="preserve">
1.9 TDI, 07.2004 - 05.2005, 1896 ccm, 90 PS
1.9 TDI, 09.2000 - 05.2005, 1896 ccm, 101 PS
1.9 TDI, 05.1999 - 06.2001, 1896 ccm, 110 PS
1.9 TDI, 05.1999 - 06.2001, 1896 ccm, 115 PS
1.9 TDI, 11.2000 - 05.2005, 1896 ccm, 130 PS
1.9 TDI, 05.2001 - 05.2005, 1896 ccm, 150 PS
1.9 TDI 4motion, 09.2000 - 05.2005, 1896 ccm, 101 PS
1.9 TDI 4motion, 05.1999 - 06.2001, 1896 ccm, 115 PS
1.9 TDI 4motion, 11.2000 - 05.2005, 1896 ccm, 130 PS
1.9 TDI 4motion, 05.2001 - 05.2005, 1896 ccm, 150 PS</t>
    </r>
  </si>
  <si>
    <t>JN-HA-11039C</t>
  </si>
  <si>
    <t>7L6820721BH</t>
  </si>
  <si>
    <t>Audi Q7 4.2L 2007-2010
Volkswagen Touareg 4.2L 2008-2009</t>
  </si>
  <si>
    <t>JN-HA-113457C</t>
  </si>
  <si>
    <t>1C0820744</t>
  </si>
  <si>
    <t>Volkswagen Beetle 1.8L 1999-2001
Volkswagen Jetta 2.0L 1998-2001</t>
  </si>
  <si>
    <t>JN-HA-11337C</t>
  </si>
  <si>
    <t>8K0260707AF
8K0260707N</t>
  </si>
  <si>
    <t>Audi S4 3.0L 2012-2016
Audi S5 3.0L 2013-2017</t>
  </si>
  <si>
    <t>JN-HA-111853C</t>
  </si>
  <si>
    <t>4B0260701K
4B0260701Q</t>
  </si>
  <si>
    <t>Audi A6 Quattro 2.7L 2000-2004
Audi Allroad Quattro 2.7L 2001-2005</t>
  </si>
  <si>
    <t>JN-HA-111851C</t>
  </si>
  <si>
    <t>4G0260707AK
4G0260707CD</t>
  </si>
  <si>
    <t>Audi RS7 4.0L 2014-2015
Audi S6 4.0L 2013-2018
Audi S7 4.0L 2013-2018</t>
  </si>
  <si>
    <t>JN-HA-111839C</t>
  </si>
  <si>
    <t>1J0820721R</t>
  </si>
  <si>
    <t>Volkswagen Golf 2.8L 1999-2005
Volkswagen Jetta 2.8L 1999-2002</t>
  </si>
  <si>
    <t>JN-HA-11011C</t>
  </si>
  <si>
    <t>1J0820721CA
1J0820721T
1J0820721F</t>
  </si>
  <si>
    <r>
      <rPr>
        <b/>
        <sz val="11"/>
        <color theme="1"/>
        <rFont val="宋体"/>
        <charset val="134"/>
        <scheme val="minor"/>
      </rPr>
      <t>Audi A3 Hatchback (8L1) ( 09.1996 - 07.2001 , 90 - 110 PS)</t>
    </r>
    <r>
      <rPr>
        <sz val="11"/>
        <color theme="1"/>
        <rFont val="宋体"/>
        <charset val="134"/>
        <scheme val="minor"/>
      </rPr>
      <t xml:space="preserve">
1.9 TDI, 09.1996 - 07.2001, 1896 ccm, 90 PS
1.9 TDI, 08.1997 - 07.2001, 1896 ccm, 110 PS
</t>
    </r>
    <r>
      <rPr>
        <b/>
        <sz val="11"/>
        <color theme="1"/>
        <rFont val="宋体"/>
        <charset val="134"/>
        <scheme val="minor"/>
      </rPr>
      <t>Seat Toledo II Saloon (1M2) ( 10.1998 - 05.2006 , 90 - 130 PS)</t>
    </r>
    <r>
      <rPr>
        <sz val="11"/>
        <color theme="1"/>
        <rFont val="宋体"/>
        <charset val="134"/>
        <scheme val="minor"/>
      </rPr>
      <t xml:space="preserve">
1.9 TDI, 03.1999 - 07.2004, 1896 ccm, 90 PS
1.9 TDI, 10.1998 - 07.2004, 1896 ccm, 110 PS
1.9 TDI, 05.2003 - 05.2006, 1896 ccm, 130 PS
</t>
    </r>
    <r>
      <rPr>
        <b/>
        <sz val="11"/>
        <color theme="1"/>
        <rFont val="宋体"/>
        <charset val="134"/>
        <scheme val="minor"/>
      </rPr>
      <t>Seat Leon I Hatchback (1M1) ( 11.1999 - 06.2006 , 68 - 110 PS)</t>
    </r>
    <r>
      <rPr>
        <sz val="11"/>
        <color theme="1"/>
        <rFont val="宋体"/>
        <charset val="134"/>
        <scheme val="minor"/>
      </rPr>
      <t xml:space="preserve">
1.9 SDI, 11.1999 - 06.2006, 1896 ccm, 68 PS
1.9 TDI, 11.1999 - 06.2006, 1896 ccm, 90 PS
1.9 TDI, 11.1999 - 06.2006, 1896 ccm, 110 PS
</t>
    </r>
    <r>
      <rPr>
        <b/>
        <sz val="11"/>
        <color theme="1"/>
        <rFont val="宋体"/>
        <charset val="134"/>
        <scheme val="minor"/>
      </rPr>
      <t>Skoda Octavia I Hatchback (1U2) ( 09.1996 - 03.2010 , 68 - 110 PS)</t>
    </r>
    <r>
      <rPr>
        <sz val="11"/>
        <color theme="1"/>
        <rFont val="宋体"/>
        <charset val="134"/>
        <scheme val="minor"/>
      </rPr>
      <t xml:space="preserve">
1.9 SDI, 06.1997 - 12.2003, 1896 ccm, 68 PS
1.9 TDI, 09.1996 - 03.2010, 1896 ccm, 90 PS
1.9 TDI, 08.1997 - 01.2006, 1896 ccm, 110 PS
</t>
    </r>
    <r>
      <rPr>
        <b/>
        <sz val="11"/>
        <color theme="1"/>
        <rFont val="宋体"/>
        <charset val="134"/>
        <scheme val="minor"/>
      </rPr>
      <t>Skoda Octavia I Combi (1U5) ( 07.1998 - 03.2010 , 68 - 116 PS)</t>
    </r>
    <r>
      <rPr>
        <sz val="11"/>
        <color theme="1"/>
        <rFont val="宋体"/>
        <charset val="134"/>
        <scheme val="minor"/>
      </rPr>
      <t xml:space="preserve">
1.9 SDI, 07.1998 - 12.2003, 1896 ccm, 68 PS
1.9 TDI, 07.1998 - 03.2010, 1896 ccm, 90 PS
1.9 TDI, 07.1998 - 01.2006, 1896 ccm, 110 PS
1.9 TDI 4x4, 11.1999 - 02.2006, 1896 ccm, 90 PS
1.9 TDI 4x4, 09.2000 - 01.2006, 1896 ccm, 100 PS
2.0, 04.1999 - 05.2007, 1984 ccm, 116 PS
</t>
    </r>
    <r>
      <rPr>
        <b/>
        <sz val="11"/>
        <color theme="1"/>
        <rFont val="宋体"/>
        <charset val="134"/>
        <scheme val="minor"/>
      </rPr>
      <t>VW Golf IV Hatchback (1J1) ( 08.1997 - 06.2005 , 68 - 110 PS)</t>
    </r>
    <r>
      <rPr>
        <sz val="11"/>
        <color theme="1"/>
        <rFont val="宋体"/>
        <charset val="134"/>
        <scheme val="minor"/>
      </rPr>
      <t xml:space="preserve">
1.9 SDI, 08.1997 - 06.2005, 1896 ccm, 68 PS
1.9 TDI, 10.1997 - 05.2004, 1896 ccm, 90 PS
1.9 TDI, 08.1997 - 05.2004, 1896 ccm, 110 PS
1.9 TDI 4motion, 07.1998 - 04.2002, 1896 ccm, 90 PS
</t>
    </r>
    <r>
      <rPr>
        <b/>
        <sz val="11"/>
        <color theme="1"/>
        <rFont val="宋体"/>
        <charset val="134"/>
        <scheme val="minor"/>
      </rPr>
      <t>VW Golf IV Variant (1J5) ( 05.1999 - 06.2006 , 68 - 110 PS)</t>
    </r>
    <r>
      <rPr>
        <sz val="11"/>
        <color theme="1"/>
        <rFont val="宋体"/>
        <charset val="134"/>
        <scheme val="minor"/>
      </rPr>
      <t xml:space="preserve">
1.9 SDI, 05.1999 - 06.2006, 1896 ccm, 68 PS
1.9 TDI, 05.1999 - 05.2006, 1896 ccm, 90 PS
1.9 TDI, 05.1999 - 06.2001, 1896 ccm, 110 PS
1.9 TDI 4motion, 05.1999 - 04.2002, 1896 ccm, 90 PS
</t>
    </r>
    <r>
      <rPr>
        <b/>
        <sz val="11"/>
        <color theme="1"/>
        <rFont val="宋体"/>
        <charset val="134"/>
        <scheme val="minor"/>
      </rPr>
      <t>VW Bora Saloon (1J2) ( 10.1998 - 05.2005 , 68 - 110 PS)</t>
    </r>
    <r>
      <rPr>
        <sz val="11"/>
        <color theme="1"/>
        <rFont val="宋体"/>
        <charset val="134"/>
        <scheme val="minor"/>
      </rPr>
      <t xml:space="preserve">
1.9 SDI, 10.1998 - 05.2005, 1896 ccm, 68 PS
1.9 TDI, 10.1998 - 05.2005, 1896 ccm, 90 PS
1.9 TDI, 10.1998 - 06.2001, 1896 ccm, 110 PS
1.9 TDI 4motion, 11.1998 - 04.2002, 1896 ccm, 90 PS
</t>
    </r>
    <r>
      <rPr>
        <b/>
        <sz val="11"/>
        <color theme="1"/>
        <rFont val="宋体"/>
        <charset val="134"/>
        <scheme val="minor"/>
      </rPr>
      <t>VW Bora Variant (1J6) ( 05.1999 - 05.2005 , 90 - 110 PS)</t>
    </r>
    <r>
      <rPr>
        <sz val="11"/>
        <color theme="1"/>
        <rFont val="宋体"/>
        <charset val="134"/>
        <scheme val="minor"/>
      </rPr>
      <t xml:space="preserve">
1.9 TDI, 07.2004 - 05.2005, 1896 ccm, 90 PS
1.9 TDI, 05.1999 - 06.2001, 1896 ccm, 110 PS</t>
    </r>
  </si>
  <si>
    <t>JN-HA-11009C</t>
  </si>
  <si>
    <t>80A816721</t>
  </si>
  <si>
    <t>Audi Q5 2.0L 2018-2020
Audi Q5 PHEV 2.0L 2020</t>
  </si>
  <si>
    <t>JN-HA-114202C</t>
  </si>
  <si>
    <t>4M0816741BQ
4M0816741CL</t>
  </si>
  <si>
    <t>JN-HA-113855C</t>
  </si>
  <si>
    <t>8E0260701BE</t>
  </si>
  <si>
    <r>
      <rPr>
        <b/>
        <sz val="11"/>
        <color theme="1"/>
        <rFont val="宋体"/>
        <charset val="134"/>
        <scheme val="minor"/>
      </rPr>
      <t>Audi A4 B6 Saloon (8E2) ( 11.2000 - 12.2004 , 163 - 220 PS)</t>
    </r>
    <r>
      <rPr>
        <sz val="11"/>
        <color theme="1"/>
        <rFont val="宋体"/>
        <charset val="134"/>
        <scheme val="minor"/>
      </rPr>
      <t xml:space="preserve">
2.4, 09.2001 - 12.2004, 2393 ccm, 163 PS
2.4, 09.2001 - 12.2004, 2393 ccm, 170 PS
3.0, 04.2001 - 12.2004, 2976 ccm, 218 PS
3.0, 11.2000 - 12.2004, 2976 ccm, 220 PS
3.0 quattro, 04.2001 - 12.2004, 2976 ccm, 218 PS
3.0 quattro, 11.2000 - 12.2004, 2976 ccm, 220 PS
</t>
    </r>
    <r>
      <rPr>
        <b/>
        <sz val="11"/>
        <color theme="1"/>
        <rFont val="宋体"/>
        <charset val="134"/>
        <scheme val="minor"/>
      </rPr>
      <t>Audi A4 B6 Avant (8E5) ( 04.2001 - 12.2004 , 163 - 220 PS)</t>
    </r>
    <r>
      <rPr>
        <sz val="11"/>
        <color theme="1"/>
        <rFont val="宋体"/>
        <charset val="134"/>
        <scheme val="minor"/>
      </rPr>
      <t xml:space="preserve">
2.4, 09.2001 - 12.2004, 2393 ccm, 163 PS
2.4, 09.2001 - 12.2004, 2393 ccm, 170 PS
3.0, 04.2001 - 12.2004, 2976 ccm, 218 PS
3.0, 09.2001 - 12.2004, 2976 ccm, 220 PS
3.0 quattro, 04.2001 - 12.2004, 2976 ccm, 218 PS
3.0 quattro, 09.2001 - 12.2004, 2976 ccm, 220 PS
</t>
    </r>
    <r>
      <rPr>
        <b/>
        <sz val="11"/>
        <color theme="1"/>
        <rFont val="宋体"/>
        <charset val="134"/>
        <scheme val="minor"/>
      </rPr>
      <t>Audi A4 B6/B7 Convertible (8H7, 8HE) ( 04.2002 - 12.2005 , 163 - 220 PS)</t>
    </r>
    <r>
      <rPr>
        <sz val="11"/>
        <color theme="1"/>
        <rFont val="宋体"/>
        <charset val="134"/>
        <scheme val="minor"/>
      </rPr>
      <t xml:space="preserve">
2.4, 04.2002 - 12.2005, 2393 ccm, 163 PS
2.4, 04.2002 - 12.2005, 2393 ccm, 170 PS
3.0, 04.2002 - 12.2005, 2976 ccm, 218 PS
3.0, 04.2002 - 12.2005, 2976 ccm, 220 PS
</t>
    </r>
    <r>
      <rPr>
        <b/>
        <sz val="11"/>
        <color theme="1"/>
        <rFont val="宋体"/>
        <charset val="134"/>
        <scheme val="minor"/>
      </rPr>
      <t>Audi A4 B7 Saloon (8EC) ( 11.2004 - 07.2006 , 218 PS)</t>
    </r>
    <r>
      <rPr>
        <sz val="11"/>
        <color theme="1"/>
        <rFont val="宋体"/>
        <charset val="134"/>
        <scheme val="minor"/>
      </rPr>
      <t xml:space="preserve">
3.0, 11.2004 - 05.2006, 2976 ccm, 218 PS
3.0 quattro, 11.2004 - 07.2006, 2976 ccm, 218 PS
</t>
    </r>
    <r>
      <rPr>
        <b/>
        <sz val="11"/>
        <color theme="1"/>
        <rFont val="宋体"/>
        <charset val="134"/>
        <scheme val="minor"/>
      </rPr>
      <t>Audi A4 B7 Avant (8ED) ( 11.2004 - 07.2006 , 218 PS)</t>
    </r>
    <r>
      <rPr>
        <sz val="11"/>
        <color theme="1"/>
        <rFont val="宋体"/>
        <charset val="134"/>
        <scheme val="minor"/>
      </rPr>
      <t xml:space="preserve">
3.0, 11.2004 - 05.2006, 2976 ccm, 218 PS
3.0 quattro, 11.2004 - 07.2006, 2976 ccm, 218 PS</t>
    </r>
  </si>
  <si>
    <t>JN-HA-11164C</t>
  </si>
  <si>
    <r>
      <rPr>
        <b/>
        <sz val="11"/>
        <color rgb="FFFF0000"/>
        <rFont val="宋体"/>
        <charset val="134"/>
        <scheme val="minor"/>
      </rPr>
      <t>5N0820721H</t>
    </r>
    <r>
      <rPr>
        <sz val="11"/>
        <color theme="1"/>
        <rFont val="宋体"/>
        <charset val="134"/>
        <scheme val="minor"/>
      </rPr>
      <t xml:space="preserve">
5N0820721F
5N0820721M
5N0820721N
5N0820721R</t>
    </r>
  </si>
  <si>
    <r>
      <rPr>
        <b/>
        <sz val="11"/>
        <color theme="1"/>
        <rFont val="宋体"/>
        <charset val="134"/>
        <scheme val="minor"/>
      </rPr>
      <t>Seat Alhambra II (710, 711) ( 11.2010 - ... , 200 PS)</t>
    </r>
    <r>
      <rPr>
        <sz val="11"/>
        <color theme="1"/>
        <rFont val="宋体"/>
        <charset val="134"/>
        <scheme val="minor"/>
      </rPr>
      <t xml:space="preserve">
2.0 TSI, 11.2010 - ..., 1984 ccm, 200 PS
</t>
    </r>
    <r>
      <rPr>
        <b/>
        <sz val="11"/>
        <color theme="1"/>
        <rFont val="宋体"/>
        <charset val="134"/>
        <scheme val="minor"/>
      </rPr>
      <t>VW Tiguan I (5N) ( 09.2007 - 07.2018 , 170 - 211 PS)</t>
    </r>
    <r>
      <rPr>
        <sz val="11"/>
        <color theme="1"/>
        <rFont val="宋体"/>
        <charset val="134"/>
        <scheme val="minor"/>
      </rPr>
      <t xml:space="preserve">
2.0 TFSI 4motion, 09.2007 - 07.2018, 1984 ccm, 170 PS
2.0 TFSI 4motion, 09.2007 - 07.2018, 1984 ccm, 200 PS
2.0 TSI 4motion, 05.2011 - 07.2018, 1984 ccm, 180 PS
2.0 TSI 4motion, 05.2011 - 07.2018, 1984 ccm, 211 PS
</t>
    </r>
    <r>
      <rPr>
        <b/>
        <sz val="11"/>
        <color theme="1"/>
        <rFont val="宋体"/>
        <charset val="134"/>
        <scheme val="minor"/>
      </rPr>
      <t>VW Sharan II (7N1, 7N2) ( 12.2010 - 11.2015 , 200 PS)</t>
    </r>
    <r>
      <rPr>
        <sz val="11"/>
        <color theme="1"/>
        <rFont val="宋体"/>
        <charset val="134"/>
        <scheme val="minor"/>
      </rPr>
      <t xml:space="preserve">
2.0 TFSI, 12.2010 - 11.2015, 1984 ccm, 200 PS</t>
    </r>
  </si>
  <si>
    <t>JN-HA-113464C</t>
  </si>
  <si>
    <t>8W0816743BP</t>
  </si>
  <si>
    <t>Audi A4 2.0L 2017-2019
Audi A4 allroad 2.0L 2017-2019
Audi A4 Quattro 2.0L 2017-2019
Audi A5 Quattro 2.0L 2018-2019
Audi A5 Sportback 2.0L 2018-2019</t>
  </si>
  <si>
    <t>JN-HA-113935C</t>
  </si>
  <si>
    <t>80A816743BG</t>
  </si>
  <si>
    <t>JN-HA-114203C</t>
  </si>
  <si>
    <t>8W0816721A
8W0816721BD</t>
  </si>
  <si>
    <t>Audi A4 2.0L 2017-2020
Audi A4 allroad 2.0L 2017-2019
Audi A4 Quattro 2.0L 2017-2019
Audi A5 Quattro 2.0L 2018-2019
Audi A5 Sportback 2.0L 2018-2019</t>
  </si>
  <si>
    <t>JN-HA-113934C</t>
  </si>
  <si>
    <t>533820721A</t>
  </si>
  <si>
    <t>Volkswagen Cabriolet 1.8L 1985-1993</t>
  </si>
  <si>
    <t>JN-HA-111879C</t>
  </si>
  <si>
    <t>1K0820721AB
1K0820721BH</t>
  </si>
  <si>
    <t>Audi A3 Quattro 3.2L 2004-2009
Volkswagen Eos 3.2L 2007-2008
Volkswagen R32 3.2L 2008</t>
  </si>
  <si>
    <t>JN-HA-111847C</t>
  </si>
  <si>
    <t>1C0820744A</t>
  </si>
  <si>
    <t>Volkswagen Beetle 1.9L 1998-2005</t>
  </si>
  <si>
    <t>JN-HA-111878C</t>
  </si>
  <si>
    <t>80A816741AE
80A816741AF</t>
  </si>
  <si>
    <t>JN-HA-114204C</t>
  </si>
  <si>
    <t>5Q0816743C</t>
  </si>
  <si>
    <t>Volkswagen Golf 1.4L 2019-2021
Volkswagen Golf SportWagen 1.4L 2019
Volkswagen Jetta 1.4L 2019-2022</t>
  </si>
  <si>
    <t>JN-HA-114180C</t>
  </si>
  <si>
    <t>3C0820743BQ</t>
  </si>
  <si>
    <t>Volkswagen CC 2.0L 2009-2017
Volkswagen Passat 2.0L 2008-2010</t>
  </si>
  <si>
    <t>JN-HA-11541C</t>
  </si>
  <si>
    <t>5N0820743F</t>
  </si>
  <si>
    <t>Volkswagen Tiguan 1.4L 2013-2017
Volkswagen Tiguan 2.0L 2009-2017
Volkswagen Tiguan Limited 2.0L 2017-2018</t>
  </si>
  <si>
    <t>JN-HA-113840C</t>
  </si>
  <si>
    <t>5C0820741BP</t>
  </si>
  <si>
    <t>Volkswagen Beetle 1.8L 2016-2017
Volkswagen Jetta 2.0L 2015-2018
Volkswagen Passat 1.8L 2016-2017</t>
  </si>
  <si>
    <t>JN-HA-113875C</t>
  </si>
  <si>
    <r>
      <rPr>
        <b/>
        <sz val="11"/>
        <color rgb="FFFF0000"/>
        <rFont val="宋体"/>
        <charset val="134"/>
        <scheme val="minor"/>
      </rPr>
      <t>1K0820743FD</t>
    </r>
    <r>
      <rPr>
        <sz val="11"/>
        <rFont val="宋体"/>
        <charset val="134"/>
        <scheme val="minor"/>
      </rPr>
      <t xml:space="preserve">
1K0820743Q
6R1820743J</t>
    </r>
  </si>
  <si>
    <t>AUDI A3 1.6 TDI 2008
VW Golf 2009-2012
VW Golf Van 2009-2012
Skoda Octavia 2010-2013
Seat Leon 2005-2012
Oktavia II 04</t>
  </si>
  <si>
    <t>JN-6W176</t>
  </si>
  <si>
    <t>1K0820741AC
1K0820741AJ
1K0820741G
1K0820741S</t>
  </si>
  <si>
    <t>Audi A3 1.4L 2008-2013
Audi A3 1.8L 2008-2013
Audi A3 2.0L 2006-2013
Audi A3 Quattro 3.2L 2004-2009
Volkswagen R32 3.2L 2008</t>
  </si>
  <si>
    <t>JN-6D022-3-2#</t>
  </si>
  <si>
    <r>
      <rPr>
        <b/>
        <sz val="11"/>
        <color rgb="FFFF0000"/>
        <rFont val="宋体"/>
        <charset val="134"/>
        <scheme val="minor"/>
      </rPr>
      <t>5Q0816743D</t>
    </r>
    <r>
      <rPr>
        <sz val="11"/>
        <color theme="1"/>
        <rFont val="宋体"/>
        <charset val="134"/>
        <scheme val="minor"/>
      </rPr>
      <t xml:space="preserve">
</t>
    </r>
    <r>
      <rPr>
        <sz val="11"/>
        <rFont val="宋体"/>
        <charset val="134"/>
        <scheme val="minor"/>
      </rPr>
      <t>5Q0820743E</t>
    </r>
    <r>
      <rPr>
        <sz val="11"/>
        <color theme="1"/>
        <rFont val="宋体"/>
        <charset val="134"/>
        <scheme val="minor"/>
      </rPr>
      <t xml:space="preserve">
5Q0820743A
5Q0820743M</t>
    </r>
  </si>
  <si>
    <r>
      <rPr>
        <b/>
        <sz val="11"/>
        <color theme="1"/>
        <rFont val="宋体"/>
        <charset val="134"/>
        <scheme val="minor"/>
      </rPr>
      <t>Audi A3 Hatchback (8V1, 8VK) ( 04.2012 - ... , 105 - 150 PS)</t>
    </r>
    <r>
      <rPr>
        <sz val="11"/>
        <color theme="1"/>
        <rFont val="宋体"/>
        <charset val="134"/>
        <scheme val="minor"/>
      </rPr>
      <t xml:space="preserve">
1.2 TFSI 02.2013 - ..., 1197 ccm, 105 PS
1.2 TFSI 05.2014 - ..., 1197 ccm, 110 PS
1.4 TFSI 04.2012 - ..., 1395 ccm, 122 PS
1.4 TFSI 05.2014 - ..., 1395 ccm, 125 PS
1.4 TFSI 03.2013 - ..., 1395 ccm, 140 PS
1.4 TSI 05.2014 - 12.2017, 1395 ccm, 150 PS
</t>
    </r>
    <r>
      <rPr>
        <b/>
        <sz val="11"/>
        <color theme="1"/>
        <rFont val="宋体"/>
        <charset val="134"/>
        <scheme val="minor"/>
      </rPr>
      <t>Audi A3 Sportback (8VA, 8VF) ( 09.2012 - ... , 105 - 150 PS)</t>
    </r>
    <r>
      <rPr>
        <sz val="11"/>
        <color theme="1"/>
        <rFont val="宋体"/>
        <charset val="134"/>
        <scheme val="minor"/>
      </rPr>
      <t xml:space="preserve">
1.2 TFSI 05.2013 - ..., 1197 ccm, 105 PS
1.2 TFSI 05.2014 - ..., 1197 ccm, 110 PS
1.4 TFSI 09.2012 - ..., 1395 ccm, 122 PS
1.4 TFSI 05.2014 - ..., 1395 ccm, 125 PS
1.4 TFSI 03.2013 - ..., 1395 ccm, 140 PS
1.4 TFSI g-tron 11.2013 - ..., 1395 ccm, 110 PS
1.4 TSI 05.2014 - 10.2020, 1395 ccm, 150 PS
</t>
    </r>
    <r>
      <rPr>
        <b/>
        <sz val="11"/>
        <color theme="1"/>
        <rFont val="宋体"/>
        <charset val="134"/>
        <scheme val="minor"/>
      </rPr>
      <t>Audi A3 Saloon (8VS, 8VM) ( 05.2013 - ... , 105 - 150 PS)</t>
    </r>
    <r>
      <rPr>
        <sz val="11"/>
        <color theme="1"/>
        <rFont val="宋体"/>
        <charset val="134"/>
        <scheme val="minor"/>
      </rPr>
      <t xml:space="preserve">
1.2 TFSI 10.2013 - ..., 1197 ccm, 105 PS
1.2 TFSI 05.2014 - ..., 1197 ccm, 110 PS
1.4 TFSI 09.2013 - ..., 1395 ccm, 122 PS
1.4 TFSI 09.2013 - ..., 1395 ccm, 125 PS
1.4 TFSI 05.2013 - ..., 1395 ccm, 140 PS
1.4 TSI 05.2014 - 10.2020, 1395 ccm, 150 PS
</t>
    </r>
    <r>
      <rPr>
        <b/>
        <sz val="11"/>
        <color theme="1"/>
        <rFont val="宋体"/>
        <charset val="134"/>
        <scheme val="minor"/>
      </rPr>
      <t>Audi A3 Convertible (8V7, 8VE) ( 10.2013 - ... , 115 - 150 PS)</t>
    </r>
    <r>
      <rPr>
        <sz val="11"/>
        <color theme="1"/>
        <rFont val="宋体"/>
        <charset val="134"/>
        <scheme val="minor"/>
      </rPr>
      <t xml:space="preserve">
1.4 TFSI 02.2016 - ..., 1395 ccm, 115 PS
1.4 TFSI 02.2014 - ..., 1395 ccm, 125 PS
1.4 TFSI 10.2013 - ..., 1395 ccm, 140 PS
1.4 TSI 05.2014 - 10.2020, 1395 ccm, 150 PS
</t>
    </r>
    <r>
      <rPr>
        <b/>
        <sz val="11"/>
        <color theme="1"/>
        <rFont val="宋体"/>
        <charset val="134"/>
        <scheme val="minor"/>
      </rPr>
      <t>Audi Q2 (GAB) ( 06.2016 - ... , 150 PS)</t>
    </r>
    <r>
      <rPr>
        <sz val="11"/>
        <color theme="1"/>
        <rFont val="宋体"/>
        <charset val="134"/>
        <scheme val="minor"/>
      </rPr>
      <t xml:space="preserve">
1.4 TFSI 06.2016 - ..., 1395 ccm, 150 PS
</t>
    </r>
    <r>
      <rPr>
        <b/>
        <sz val="11"/>
        <color theme="1"/>
        <rFont val="宋体"/>
        <charset val="134"/>
        <scheme val="minor"/>
      </rPr>
      <t>Seat Leon III Hatchback (5F1) ( 09.2012 - ... , 86 - 150 PS)</t>
    </r>
    <r>
      <rPr>
        <sz val="11"/>
        <color theme="1"/>
        <rFont val="宋体"/>
        <charset val="134"/>
        <scheme val="minor"/>
      </rPr>
      <t xml:space="preserve">
1.2 TSI 12.2012 - ..., 1197 ccm, 86 PS
1.2 TSI 01.2013 - ..., 1197 ccm, 105 PS
1.2 TSI 04.2014 - ..., 1197 ccm, 110 PS
1.4 TGI 02.2013 - ..., 1395 ccm, 110 PS
1.4 TSI 11.2012 - ..., 1395 ccm, 122 PS
1.4 TSI 05.2014 - ..., 1395 ccm, 125 PS
1.4 TSI 09.2012 - ..., 1395 ccm, 140 PS
1.4 TSI 05.2014 - ..., 1395 ccm, 150 PS
</t>
    </r>
    <r>
      <rPr>
        <b/>
        <sz val="11"/>
        <color theme="1"/>
        <rFont val="宋体"/>
        <charset val="134"/>
        <scheme val="minor"/>
      </rPr>
      <t>Seat Leon III SC (5F5) ( 01.2013 - ... , 86 - 150 PS)</t>
    </r>
    <r>
      <rPr>
        <sz val="11"/>
        <color theme="1"/>
        <rFont val="宋体"/>
        <charset val="134"/>
        <scheme val="minor"/>
      </rPr>
      <t xml:space="preserve">
1.2 TSI 01.2013 - ..., 1197 ccm, 86 PS
1.2 TSI 02.2013 - ..., 1197 ccm, 105 PS
1.2 TSI 05.2014 - ..., 1197 ccm, 110 PS
1.4 TSI 02.2013 - ..., 1395 ccm, 122 PS
1.4 TSI 05.2014 - ..., 1395 ccm, 125 PS
1.4 TSI 02.2013 - ..., 1395 ccm, 140 PS
1.4 TSI 05.2014 - ..., 1395 ccm, 150 PS
</t>
    </r>
    <r>
      <rPr>
        <b/>
        <sz val="11"/>
        <color theme="1"/>
        <rFont val="宋体"/>
        <charset val="134"/>
        <scheme val="minor"/>
      </rPr>
      <t>Seat Leon III ST (5F8) ( 09.2012 - ... , 86 - 150 PS)</t>
    </r>
    <r>
      <rPr>
        <sz val="11"/>
        <color theme="1"/>
        <rFont val="宋体"/>
        <charset val="134"/>
        <scheme val="minor"/>
      </rPr>
      <t xml:space="preserve">
1.2 TSI 11.2013 - ..., 1197 ccm, 86 PS
1.2 TSI 08.2013 - ..., 1197 ccm, 105 PS
1.2 TSI 05.2014 - ..., 1197 ccm, 110 PS
1.4 TGI 10.2013 - ..., 1395 ccm, 110 PS
1.4 TSI 09.2012 - 06.2015, 1395 ccm, 122 PS
1.4 TSI 05.2014 - ..., 1395 ccm, 125 PS
1.4 TSI 10.2013 - ..., 1395 ccm, 140 PS
1.4 TSI 05.2014 - ..., 1395 ccm, 150 PS
</t>
    </r>
    <r>
      <rPr>
        <b/>
        <sz val="11"/>
        <color theme="1"/>
        <rFont val="宋体"/>
        <charset val="134"/>
        <scheme val="minor"/>
      </rPr>
      <t>Seat Ateca (KH7) ( 06.2016 - ... , 150 PS)</t>
    </r>
    <r>
      <rPr>
        <sz val="11"/>
        <color theme="1"/>
        <rFont val="宋体"/>
        <charset val="134"/>
        <scheme val="minor"/>
      </rPr>
      <t xml:space="preserve">
1.4 TSI 06.2016 - ..., 1395 ccm, 150 PS
1.4 TSI 4Drive 06.2016 - ..., 1395 ccm, 150 PS
</t>
    </r>
    <r>
      <rPr>
        <b/>
        <sz val="11"/>
        <color theme="1"/>
        <rFont val="宋体"/>
        <charset val="134"/>
        <scheme val="minor"/>
      </rPr>
      <t>Seat Leon ST Box Body / Estate (5F8) ( 01.2013 - ... , 86 - 150 PS)</t>
    </r>
    <r>
      <rPr>
        <sz val="11"/>
        <color theme="1"/>
        <rFont val="宋体"/>
        <charset val="134"/>
        <scheme val="minor"/>
      </rPr>
      <t xml:space="preserve">
1.2 TSI 01.2013 - ..., 1197 ccm, 86 PS
1.2 TSI 05.2014 - ..., 1197 ccm, 110 PS
1.4 TSI 05.2014 - ..., 1395 ccm, 150 PS
</t>
    </r>
    <r>
      <rPr>
        <b/>
        <sz val="11"/>
        <color theme="1"/>
        <rFont val="宋体"/>
        <charset val="134"/>
        <scheme val="minor"/>
      </rPr>
      <t>Seat Leon Box Body / Hatchback (5F1) ( 09.2012 - ... , 86 - 150 PS)</t>
    </r>
    <r>
      <rPr>
        <sz val="11"/>
        <color theme="1"/>
        <rFont val="宋体"/>
        <charset val="134"/>
        <scheme val="minor"/>
      </rPr>
      <t xml:space="preserve">
1.2 TSI 01.2013 - ..., 1197 ccm, 86 PS
1.2 TSI 04.2014 - ..., 1197 ccm, 110 PS
1.4 TSI 09.2012 - 10.2016, 1395 ccm, 122 PS
1.4 TSI 09.2012 - 10.2016, 1395 ccm, 140 PS
1.4 TSI 05.2014 - ..., 1395 ccm, 150 PS
</t>
    </r>
    <r>
      <rPr>
        <b/>
        <sz val="11"/>
        <color theme="1"/>
        <rFont val="宋体"/>
        <charset val="134"/>
        <scheme val="minor"/>
      </rPr>
      <t>Skoda Octavia III Hatchback (5E3, NL3, NR3) ( 11.2012 - ... , 110 - 150 PS)</t>
    </r>
    <r>
      <rPr>
        <sz val="11"/>
        <color theme="1"/>
        <rFont val="宋体"/>
        <charset val="134"/>
        <scheme val="minor"/>
      </rPr>
      <t xml:space="preserve">
1.4 TSI 11.2012 - ..., 1395 ccm, 140 PS
1.4 TSI 08.2014 - ..., 1395 ccm, 150 PS
1.4 TSI G-TEC 11.2013 - ..., 1395 ccm, 110 PS
</t>
    </r>
    <r>
      <rPr>
        <b/>
        <sz val="11"/>
        <color theme="1"/>
        <rFont val="宋体"/>
        <charset val="134"/>
        <scheme val="minor"/>
      </rPr>
      <t>Skoda Octavia III Combi (5E5) ( 11.2012 - ... , 110 - 150 PS)</t>
    </r>
    <r>
      <rPr>
        <sz val="11"/>
        <color theme="1"/>
        <rFont val="宋体"/>
        <charset val="134"/>
        <scheme val="minor"/>
      </rPr>
      <t xml:space="preserve">
1.4 TSI 11.2012 - ..., 1395 ccm, 140 PS
1.4 TSI 08.2014 - ..., 1395 ccm, 150 PS
1.4 TSI G-TEC 11.2012 - 02.2017, 1395 ccm, 110 PS
</t>
    </r>
    <r>
      <rPr>
        <b/>
        <sz val="11"/>
        <color theme="1"/>
        <rFont val="宋体"/>
        <charset val="134"/>
        <scheme val="minor"/>
      </rPr>
      <t>Skoda Superb III Estate (3V5) ( 03.2015 - ... , 125 - 150 PS)</t>
    </r>
    <r>
      <rPr>
        <sz val="11"/>
        <color theme="1"/>
        <rFont val="宋体"/>
        <charset val="134"/>
        <scheme val="minor"/>
      </rPr>
      <t xml:space="preserve">
1.4 TSI 03.2015 - ..., 1395 ccm, 125 PS
1.4 TSI 03.2015 - ..., 1395 ccm, 150 PS
1.4 TSI 4x4 03.2015 - ..., 1395 ccm, 150 PS
</t>
    </r>
    <r>
      <rPr>
        <b/>
        <sz val="11"/>
        <color theme="1"/>
        <rFont val="宋体"/>
        <charset val="134"/>
        <scheme val="minor"/>
      </rPr>
      <t>VW Golf VII Hatchback (5G1, BQ1, BE1, BE2) ( 08.2012 - ... , 86 - 204 PS)</t>
    </r>
    <r>
      <rPr>
        <sz val="11"/>
        <color theme="1"/>
        <rFont val="宋体"/>
        <charset val="134"/>
        <scheme val="minor"/>
      </rPr>
      <t xml:space="preserve">
1.2 TSI 08.2012 - ..., 1197 ccm, 86 PS
1.2 TSI 11.2012 - ..., 1197 ccm, 105 PS
1.2 TSI 04.2014 - ..., 1197 ccm, 110 PS
1.4 GTE Hybrid 05.2014 - 08.2020, 1395 ccm, 204 PS
1.4 TGI CNG 06.2013 - ..., 1395 ccm, 110 PS
1.4 TSI 11.2012 - ..., 1395 ccm, 122 PS
1.4 TSI 05.2014 - ..., 1395 ccm, 125 PS
1.4 TSI 08.2012 - ..., 1395 ccm, 140 PS
1.4 TSI 05.2014 - ..., 1395 ccm, 150 PS
1.4 TSI MultiFuel 11.2012 - 03.2017, 1395 ccm, 122 PS
1.4 TSI MultiFuel 12.2013 - ..., 1395 ccm, 125 PS
</t>
    </r>
    <r>
      <rPr>
        <b/>
        <sz val="11"/>
        <color theme="1"/>
        <rFont val="宋体"/>
        <charset val="134"/>
        <scheme val="minor"/>
      </rPr>
      <t>VW Golf VII Variant (BA5, BV5) ( 04.2013 - ... , 86 - 150 PS)</t>
    </r>
    <r>
      <rPr>
        <sz val="11"/>
        <color theme="1"/>
        <rFont val="宋体"/>
        <charset val="134"/>
        <scheme val="minor"/>
      </rPr>
      <t xml:space="preserve">
1.2 TSI 05.2013 - ..., 1197 ccm, 86 PS
1.2 TSI 04.2013 - 08.2020, 1197 ccm, 105 PS
1.2 TSI 04.2014 - ..., 1197 ccm, 110 PS
1.4 TGI CNG 09.2013 - ..., 1395 ccm, 110 PS
1.4 TSI 05.2013 - ..., 1395 ccm, 122 PS
1.4 TSI 05.2014 - ..., 1395 ccm, 125 PS
1.4 TSI 05.2013 - ..., 1395 ccm, 140 PS
1.4 TSI 05.2014 - ..., 1395 ccm, 150 PS
1.4 TSI MultiFuel 04.2013 - ..., 1395 ccm, 122 PS
1.4 TSI MultiFuel 05.2014 - ..., 1395 ccm, 125 PS
</t>
    </r>
    <r>
      <rPr>
        <b/>
        <sz val="11"/>
        <color theme="1"/>
        <rFont val="宋体"/>
        <charset val="134"/>
        <scheme val="minor"/>
      </rPr>
      <t>VW Golf Sportsvan (AM1, AN1) ( 02.2014 - ... , 86 - 150 PS)</t>
    </r>
    <r>
      <rPr>
        <sz val="11"/>
        <color theme="1"/>
        <rFont val="宋体"/>
        <charset val="134"/>
        <scheme val="minor"/>
      </rPr>
      <t xml:space="preserve">
1.2 TSI 05.2014 - ..., 1197 ccm, 86 PS
1.2 TSI 04.2014 - ..., 1197 ccm, 110 PS
1.4 TSI 04.2014 - ..., 1395 ccm, 125 PS
1.4 TSI 02.2014 - ..., 1395 ccm, 150 PS
1.4 TSI MultiFuel 04.2014 - ..., 1395 ccm, 125 PS
</t>
    </r>
    <r>
      <rPr>
        <b/>
        <sz val="11"/>
        <color theme="1"/>
        <rFont val="宋体"/>
        <charset val="134"/>
        <scheme val="minor"/>
      </rPr>
      <t>VW Passat B8 Saloon (3G2, CB2) ( 11.2014 - ... , 125 - 218 PS)</t>
    </r>
    <r>
      <rPr>
        <sz val="11"/>
        <color theme="1"/>
        <rFont val="宋体"/>
        <charset val="134"/>
        <scheme val="minor"/>
      </rPr>
      <t xml:space="preserve">
1.4 GTE Hybrid 06.2015 - ..., 1395 ccm, 218 PS
1.4 TSI 11.2014 - ..., 1395 ccm, 125 PS
1.4 TSI 11.2014 - ..., 1395 ccm, 150 PS
1.4 TSI 4motion 02.2015 - ..., 1395 ccm, 150 PS
</t>
    </r>
    <r>
      <rPr>
        <b/>
        <sz val="11"/>
        <color theme="1"/>
        <rFont val="宋体"/>
        <charset val="134"/>
        <scheme val="minor"/>
      </rPr>
      <t>VW Passat B8 Variant (3G5, CB5) ( 11.2014 - ... , 125 - 218 PS)</t>
    </r>
    <r>
      <rPr>
        <sz val="11"/>
        <color theme="1"/>
        <rFont val="宋体"/>
        <charset val="134"/>
        <scheme val="minor"/>
      </rPr>
      <t xml:space="preserve">
1.4 GTE Hybrid 06.2015 - ..., 1395 ccm, 218 PS
1.4 TSI 11.2014 - ..., 1395 ccm, 125 PS
1.4 TSI 11.2014 - ..., 1395 ccm, 150 PS
1.4 TSI 4motion 02.2015 - ..., 1395 ccm, 150 PS
</t>
    </r>
    <r>
      <rPr>
        <b/>
        <sz val="11"/>
        <color theme="1"/>
        <rFont val="宋体"/>
        <charset val="134"/>
        <scheme val="minor"/>
      </rPr>
      <t>VW Touran II (5T1) ( 05.2015 - ... , 110 - 150 PS)</t>
    </r>
    <r>
      <rPr>
        <sz val="11"/>
        <color theme="1"/>
        <rFont val="宋体"/>
        <charset val="134"/>
        <scheme val="minor"/>
      </rPr>
      <t xml:space="preserve">
1.2 TSI 05.2015 - ..., 1197 ccm, 110 PS
1.4 TSI 05.2015 - ..., 1395 ccm, 150 PS
</t>
    </r>
    <r>
      <rPr>
        <b/>
        <sz val="11"/>
        <color theme="1"/>
        <rFont val="宋体"/>
        <charset val="134"/>
        <scheme val="minor"/>
      </rPr>
      <t>VW Passat B8 Alltrack (3G5, CB5) ( 05.2015 - ... , 150 PS)</t>
    </r>
    <r>
      <rPr>
        <sz val="11"/>
        <color theme="1"/>
        <rFont val="宋体"/>
        <charset val="134"/>
        <scheme val="minor"/>
      </rPr>
      <t xml:space="preserve">
1.4 TSI 4motion 05.2015 - ..., 1395 ccm, 150 PS</t>
    </r>
  </si>
  <si>
    <t>JN-6W501</t>
  </si>
  <si>
    <t>5Q0820741C</t>
  </si>
  <si>
    <t>JN-6W502</t>
  </si>
  <si>
    <t>1109158
1231550
1254270
YM2H19997AA
YM2H19997AC
YM2H19997AD
7M3820743AC
7M3820743C
7M3820743K
7M3820743R</t>
  </si>
  <si>
    <r>
      <rPr>
        <b/>
        <sz val="11"/>
        <color theme="1"/>
        <rFont val="宋体"/>
        <charset val="134"/>
        <scheme val="minor"/>
      </rPr>
      <t>Ford Galaxy Mk1 (WGR) MPV ( 03.1995 - 05.2006 , 90 - 150 PS)</t>
    </r>
    <r>
      <rPr>
        <sz val="11"/>
        <color theme="1"/>
        <rFont val="宋体"/>
        <charset val="134"/>
        <scheme val="minor"/>
      </rPr>
      <t xml:space="preserve">
1.9 TDI 03.1995 - 05.2006, 1896 ccm, 90 PS
1.9 TDI 04.2000 - 05.2006, 1896 ccm, 115 PS
1.9 TDI 02.2003 - 05.2006, 1896 ccm, 130 PS
1.9 TDI 05.2005 - 05.2006, 1896 ccm, 150 PS
</t>
    </r>
    <r>
      <rPr>
        <b/>
        <sz val="11"/>
        <color theme="1"/>
        <rFont val="宋体"/>
        <charset val="134"/>
        <scheme val="minor"/>
      </rPr>
      <t>Seat Alhambra I (7V8, 7V9) ( 04.1996 - 03.2010 , 90 - 115 PS)</t>
    </r>
    <r>
      <rPr>
        <sz val="11"/>
        <color theme="1"/>
        <rFont val="宋体"/>
        <charset val="134"/>
        <scheme val="minor"/>
      </rPr>
      <t xml:space="preserve">
1.9 TDI 04.1996 - 03.2010, 1896 ccm, 90 PS
1.9 TDI 06.2000 - 03.2010, 1896 ccm, 115 PS
1.9 TDI 4motion 06.2000 - 03.2010, 1896 ccm, 115 PS
2.0 i 04.1996 - 03.2010, 1984 ccm, 115 PS
</t>
    </r>
    <r>
      <rPr>
        <b/>
        <sz val="11"/>
        <color theme="1"/>
        <rFont val="宋体"/>
        <charset val="134"/>
        <scheme val="minor"/>
      </rPr>
      <t>VW Sharan I (7M8, 7M9, 7M6) ( 09.1995 - 03.2010 , 90 - 115 PS)</t>
    </r>
    <r>
      <rPr>
        <sz val="11"/>
        <color theme="1"/>
        <rFont val="宋体"/>
        <charset val="134"/>
        <scheme val="minor"/>
      </rPr>
      <t xml:space="preserve">
1.9 TDI 09.1995 - 03.2010, 1896 ccm, 90 PS
1.9 TDI 04.2000 - 03.2010, 1896 ccm, 115 PS
1.9 TDI 4motion 04.2000 - 03.2010, 1896 ccm, 115 PS
2.0 09.1995 - 03.2010, 1984 ccm, 115 PS
2.0 LPG 04.2006 - 03.2010, 1984 ccm, 115 PS</t>
    </r>
  </si>
  <si>
    <t>JN-6W200</t>
  </si>
  <si>
    <t>3M2H19997AB
7M3820743J
7M3820743Q
7M3820743AD
7M3820743AG</t>
  </si>
  <si>
    <r>
      <rPr>
        <b/>
        <sz val="11"/>
        <color theme="1"/>
        <rFont val="宋体"/>
        <charset val="134"/>
        <scheme val="minor"/>
      </rPr>
      <t>Ford Galaxy Mk1 (WGR) MPV ( 02.2003 - 05.2006 , 130 - 150 PS)</t>
    </r>
    <r>
      <rPr>
        <sz val="11"/>
        <color theme="1"/>
        <rFont val="宋体"/>
        <charset val="134"/>
        <scheme val="minor"/>
      </rPr>
      <t xml:space="preserve">
1.9 TDI 02.2003 - 05.2006, 1896 ccm, 130 PS
1.9 TDI 05.2005 - 05.2006, 1896 ccm, 150 PS
</t>
    </r>
    <r>
      <rPr>
        <b/>
        <sz val="11"/>
        <color theme="1"/>
        <rFont val="宋体"/>
        <charset val="134"/>
        <scheme val="minor"/>
      </rPr>
      <t>Seat Alhambra I (7V8, 7V9) ( 11.2002 - 11.2008 , 131 - 150 PS)</t>
    </r>
    <r>
      <rPr>
        <sz val="11"/>
        <color theme="1"/>
        <rFont val="宋体"/>
        <charset val="134"/>
        <scheme val="minor"/>
      </rPr>
      <t xml:space="preserve">
1.9 TDI 11.2002 - 11.2008, 1896 ccm, 131 PS
1.9 TDI 05.2005 - 05.2007, 1896 ccm, 150 PS
</t>
    </r>
    <r>
      <rPr>
        <b/>
        <sz val="11"/>
        <color theme="1"/>
        <rFont val="宋体"/>
        <charset val="134"/>
        <scheme val="minor"/>
      </rPr>
      <t>VW Sharan I (7M8, 7M9, 7M6) ( 11.2002 - 03.2010 , 130 - 150 PS)</t>
    </r>
    <r>
      <rPr>
        <sz val="11"/>
        <color theme="1"/>
        <rFont val="宋体"/>
        <charset val="134"/>
        <scheme val="minor"/>
      </rPr>
      <t xml:space="preserve">
1.9 TDI 11.2002 - 03.2010, 1896 ccm, 130 PS
1.9 TDI 06.2005 - 03.2010, 1896 ccm, 150 PS</t>
    </r>
  </si>
  <si>
    <t>JN-6W976</t>
  </si>
  <si>
    <r>
      <rPr>
        <b/>
        <sz val="11"/>
        <color rgb="FFFF0000"/>
        <rFont val="宋体"/>
        <charset val="134"/>
        <scheme val="minor"/>
      </rPr>
      <t>5Q0816738C</t>
    </r>
    <r>
      <rPr>
        <sz val="11"/>
        <color theme="1"/>
        <rFont val="宋体"/>
        <charset val="134"/>
        <scheme val="minor"/>
      </rPr>
      <t xml:space="preserve">
5Q1816738B
5Q1816738C
5Q1816738E</t>
    </r>
  </si>
  <si>
    <t>Suction amd Discharge Assembly</t>
  </si>
  <si>
    <t>Audi A3 2015-2019
Audi A3 Quattro 2015-2019
VW GTI 2015-2020
VW Golf 2015-2019
VW Golf Alltrack 2015-2019
VW Golf SportWagen 2015-2019</t>
  </si>
  <si>
    <t>JN-6W500</t>
  </si>
  <si>
    <r>
      <rPr>
        <b/>
        <sz val="11"/>
        <color rgb="FFFF0000"/>
        <rFont val="宋体"/>
        <charset val="134"/>
        <scheme val="minor"/>
      </rPr>
      <t xml:space="preserve">1K0820743BT
</t>
    </r>
    <r>
      <rPr>
        <sz val="11"/>
        <rFont val="宋体"/>
        <charset val="134"/>
        <scheme val="minor"/>
      </rPr>
      <t>1K0820743AK</t>
    </r>
    <r>
      <rPr>
        <sz val="11"/>
        <color theme="1"/>
        <rFont val="宋体"/>
        <charset val="134"/>
        <scheme val="minor"/>
      </rPr>
      <t xml:space="preserve">
1K0820743BG</t>
    </r>
  </si>
  <si>
    <r>
      <rPr>
        <b/>
        <sz val="11"/>
        <color theme="1"/>
        <rFont val="宋体"/>
        <charset val="134"/>
        <scheme val="minor"/>
      </rPr>
      <t>Audi A3 Hatchback (8P1) ( 05.2003 - 08.2012 , 102 - 150 PS)</t>
    </r>
    <r>
      <rPr>
        <sz val="11"/>
        <color theme="1"/>
        <rFont val="宋体"/>
        <charset val="134"/>
        <scheme val="minor"/>
      </rPr>
      <t xml:space="preserve">
1.6 05.2003 - 08.2012, 1595 ccm, 102 PS
2.0 FSI 05.2003 - 06.2008, 1984 ccm, 150 PS
</t>
    </r>
    <r>
      <rPr>
        <b/>
        <sz val="11"/>
        <color theme="1"/>
        <rFont val="宋体"/>
        <charset val="134"/>
        <scheme val="minor"/>
      </rPr>
      <t>Audi A3 Sportback (8PA) ( 09.2004 - 03.2013 , 102 - 150 PS)</t>
    </r>
    <r>
      <rPr>
        <sz val="11"/>
        <color theme="1"/>
        <rFont val="宋体"/>
        <charset val="134"/>
        <scheme val="minor"/>
      </rPr>
      <t xml:space="preserve">
1.6 09.2004 - 03.2013, 1595 ccm, 102 PS
2.0 FSI 09.2004 - 06.2008, 1984 ccm, 150 PS
</t>
    </r>
    <r>
      <rPr>
        <b/>
        <sz val="11"/>
        <color theme="1"/>
        <rFont val="宋体"/>
        <charset val="134"/>
        <scheme val="minor"/>
      </rPr>
      <t>Audi A3 Convertible (8P7) ( 09.2008 - 05.2010 , 102 PS)</t>
    </r>
    <r>
      <rPr>
        <sz val="11"/>
        <color theme="1"/>
        <rFont val="宋体"/>
        <charset val="134"/>
        <scheme val="minor"/>
      </rPr>
      <t xml:space="preserve">
1.6 09.2008 - 05.2010, 1595 ccm, 102 PS
</t>
    </r>
    <r>
      <rPr>
        <b/>
        <sz val="11"/>
        <color theme="1"/>
        <rFont val="宋体"/>
        <charset val="134"/>
        <scheme val="minor"/>
      </rPr>
      <t>Seat Altea (5P1) ( 03.2004 - ... , 102 - 150 PS)</t>
    </r>
    <r>
      <rPr>
        <sz val="11"/>
        <color theme="1"/>
        <rFont val="宋体"/>
        <charset val="134"/>
        <scheme val="minor"/>
      </rPr>
      <t xml:space="preserve">
1.6 03.2004 - ..., 1595 ccm, 102 PS
1.6 LPG 09.2009 - ..., 1595 ccm, 102 PS
2.0 FSI 05.2004 - 03.2009, 1984 ccm, 150 PS
</t>
    </r>
    <r>
      <rPr>
        <b/>
        <sz val="11"/>
        <color theme="1"/>
        <rFont val="宋体"/>
        <charset val="134"/>
        <scheme val="minor"/>
      </rPr>
      <t>Seat Toledo III (5P2) ( 10.2004 - 05.2009 , 102 - 150 PS)</t>
    </r>
    <r>
      <rPr>
        <sz val="11"/>
        <color theme="1"/>
        <rFont val="宋体"/>
        <charset val="134"/>
        <scheme val="minor"/>
      </rPr>
      <t xml:space="preserve">
1.6 10.2004 - 05.2009, 1595 ccm, 102 PS
2.0 FSI 10.2004 - 05.2009, 1984 ccm, 150 PS
</t>
    </r>
    <r>
      <rPr>
        <b/>
        <sz val="11"/>
        <color theme="1"/>
        <rFont val="宋体"/>
        <charset val="134"/>
        <scheme val="minor"/>
      </rPr>
      <t>Seat Leon II Hatchback (1P1) ( 07.2005 - 12.2012 , 102 - 150 PS)</t>
    </r>
    <r>
      <rPr>
        <sz val="11"/>
        <color theme="1"/>
        <rFont val="宋体"/>
        <charset val="134"/>
        <scheme val="minor"/>
      </rPr>
      <t xml:space="preserve">
1.6 07.2005 - 12.2012, 1595 ccm, 102 PS
1.6 LPG 12.2009 - 12.2012, 1595 ccm, 102 PS
1.6 MultiFuel 11.2010 - 12.2012, 1595 ccm, 102 PS
2.0 FSI 07.2005 - 05.2010, 1984 ccm, 150 PS
</t>
    </r>
    <r>
      <rPr>
        <b/>
        <sz val="11"/>
        <color theme="1"/>
        <rFont val="宋体"/>
        <charset val="134"/>
        <scheme val="minor"/>
      </rPr>
      <t>Seat Altea XL (5P5, 5P8) ( 10.2006 - ... , 102 - 150 PS)</t>
    </r>
    <r>
      <rPr>
        <sz val="11"/>
        <color theme="1"/>
        <rFont val="宋体"/>
        <charset val="134"/>
        <scheme val="minor"/>
      </rPr>
      <t xml:space="preserve">
1.6 10.2006 - ..., 1595 ccm, 102 PS
1.6 LPG 09.2009 - ..., 1595 ccm, 102 PS
1.6 Multifuel 10.2006 - ..., 1595 ccm, 102 PS
2.0 FSI 10.2006 - 03.2009, 1984 ccm, 150 PS
</t>
    </r>
    <r>
      <rPr>
        <b/>
        <sz val="11"/>
        <color theme="1"/>
        <rFont val="宋体"/>
        <charset val="134"/>
        <scheme val="minor"/>
      </rPr>
      <t>Skoda Octavia II Hatchback (1Z3) ( 06.2004 - 06.2013 , 102 - 150 PS)</t>
    </r>
    <r>
      <rPr>
        <sz val="11"/>
        <color theme="1"/>
        <rFont val="宋体"/>
        <charset val="134"/>
        <scheme val="minor"/>
      </rPr>
      <t xml:space="preserve">
1.6 06.2004 - 06.2013, 1595 ccm, 102 PS
1.6 LPG 08.2009 - 11.2012, 1595 ccm, 102 PS
1.6 MultiFuel 01.2008 - 06.2013, 1595 ccm, 102 PS
2.0 FSI 11.2004 - 10.2008, 1984 ccm, 150 PS
</t>
    </r>
    <r>
      <rPr>
        <b/>
        <sz val="11"/>
        <color theme="1"/>
        <rFont val="宋体"/>
        <charset val="134"/>
        <scheme val="minor"/>
      </rPr>
      <t>Skoda Octavia II Combi (1Z5) ( 09.2004 - 06.2013 , 102 - 150 PS)</t>
    </r>
    <r>
      <rPr>
        <sz val="11"/>
        <color theme="1"/>
        <rFont val="宋体"/>
        <charset val="134"/>
        <scheme val="minor"/>
      </rPr>
      <t xml:space="preserve">
1.6 09.2004 - 06.2013, 1595 ccm, 102 PS
1.6 LPG 08.2009 - 11.2012, 1595 ccm, 102 PS
1.6 MultiFuel 01.2008 - 06.2013, 1595 ccm, 102 PS
2.0 FSI 11.2004 - 10.2008, 1984 ccm, 150 PS
2.0 FSI 4x4 11.2004 - 10.2008, 1984 ccm, 150 PS
</t>
    </r>
    <r>
      <rPr>
        <b/>
        <sz val="11"/>
        <color theme="1"/>
        <rFont val="宋体"/>
        <charset val="134"/>
        <scheme val="minor"/>
      </rPr>
      <t>VW Golf V Hatchback (1K1) ( 01.2004 - 11.2008 , 102 - 150 PS)</t>
    </r>
    <r>
      <rPr>
        <sz val="11"/>
        <color theme="1"/>
        <rFont val="宋体"/>
        <charset val="134"/>
        <scheme val="minor"/>
      </rPr>
      <t xml:space="preserve">
1.6 01.2004 - 11.2008, 1595 ccm, 102 PS
1.6 MultiFuel 10.2007 - 11.2008, 1595 ccm, 102 PS
2.0 08.2006 - 11.2008, 1984 ccm, 116 PS
2.0 FSI 01.2004 - 11.2008, 1984 ccm, 150 PS
2.0 FSI 4motion 08.2004 - 11.2008, 1984 ccm, 150 PS
</t>
    </r>
    <r>
      <rPr>
        <b/>
        <sz val="11"/>
        <color theme="1"/>
        <rFont val="宋体"/>
        <charset val="134"/>
        <scheme val="minor"/>
      </rPr>
      <t>VW Golf Plus / Crossgolf (5M1, 521) ( 05.2005 - 12.2013 , 102 - 150 PS)</t>
    </r>
    <r>
      <rPr>
        <sz val="11"/>
        <color theme="1"/>
        <rFont val="宋体"/>
        <charset val="134"/>
        <scheme val="minor"/>
      </rPr>
      <t xml:space="preserve">
1.6 05.2005 - 12.2013, 1595 ccm, 102 PS
1.6 BiFuel 05.2009 - 12.2013, 1595 ccm, 102 PS
1.6 MultiFuel 11.2007 - 12.2013, 1595 ccm, 102 PS
2.0 FSI 05.2005 - 06.2008, 1984 ccm, 150 PS
</t>
    </r>
    <r>
      <rPr>
        <b/>
        <sz val="11"/>
        <color theme="1"/>
        <rFont val="宋体"/>
        <charset val="134"/>
        <scheme val="minor"/>
      </rPr>
      <t>VW Jetta Mk5 (1K) ( 08.2005 - 10.2010 , 102 - 150 PS)</t>
    </r>
    <r>
      <rPr>
        <sz val="11"/>
        <color theme="1"/>
        <rFont val="宋体"/>
        <charset val="134"/>
        <scheme val="minor"/>
      </rPr>
      <t xml:space="preserve">
1.6 10.2005 - 10.2010, 1595 ccm, 102 PS
1.6 MultiFuel 01.2008 - 10.2010, 1595 ccm, 102 PS
2.0 FSI 08.2005 - 10.2010, 1984 ccm, 150 PS
</t>
    </r>
    <r>
      <rPr>
        <b/>
        <sz val="11"/>
        <color theme="1"/>
        <rFont val="宋体"/>
        <charset val="134"/>
        <scheme val="minor"/>
      </rPr>
      <t>VW Eos (1F7, 1F8) ( 03.2006 - 05.2008 , 150 PS)</t>
    </r>
    <r>
      <rPr>
        <sz val="11"/>
        <color theme="1"/>
        <rFont val="宋体"/>
        <charset val="134"/>
        <scheme val="minor"/>
      </rPr>
      <t xml:space="preserve">
2.0 FSI 03.2006 - 05.2008, 1984 ccm, 150 PS
</t>
    </r>
    <r>
      <rPr>
        <b/>
        <sz val="11"/>
        <color theme="1"/>
        <rFont val="宋体"/>
        <charset val="134"/>
        <scheme val="minor"/>
      </rPr>
      <t>VW Golf V Variant (1K5) ( 06.2007 - 07.2009 , 102 PS)</t>
    </r>
    <r>
      <rPr>
        <sz val="11"/>
        <color theme="1"/>
        <rFont val="宋体"/>
        <charset val="134"/>
        <scheme val="minor"/>
      </rPr>
      <t xml:space="preserve">
1.6 06.2007 - 07.2009, 1595 ccm, 102 PS
1.6 MultiFuel 11.2007 - 07.2009, 1595 ccm, 102 PS
</t>
    </r>
    <r>
      <rPr>
        <b/>
        <sz val="11"/>
        <color theme="1"/>
        <rFont val="宋体"/>
        <charset val="134"/>
        <scheme val="minor"/>
      </rPr>
      <t>VW Golf VI Hatchback (5K1) ( 10.2008 - 11.2012 , 102 PS)</t>
    </r>
    <r>
      <rPr>
        <sz val="11"/>
        <color theme="1"/>
        <rFont val="宋体"/>
        <charset val="134"/>
        <scheme val="minor"/>
      </rPr>
      <t xml:space="preserve">
1.6 10.2008 - 11.2012, 1595 ccm, 102 PS
1.6 BiFuel 03.2009 - 11.2012, 1595 ccm, 102 PS
1.6 MultiFuel 10.2008 - 11.2012, 1595 ccm, 102 PS
</t>
    </r>
    <r>
      <rPr>
        <b/>
        <sz val="11"/>
        <color theme="1"/>
        <rFont val="宋体"/>
        <charset val="134"/>
        <scheme val="minor"/>
      </rPr>
      <t>VW Golf VI Variant (AJ5) ( 07.2009 - 07.2013 , 102 PS)</t>
    </r>
    <r>
      <rPr>
        <sz val="11"/>
        <color theme="1"/>
        <rFont val="宋体"/>
        <charset val="134"/>
        <scheme val="minor"/>
      </rPr>
      <t xml:space="preserve">
1.6 07.2009 - 07.2013, 1595 ccm, 102 PS
1.6 MultiFuel 07.2010 - 07.2013, 1595 ccm, 102 PS</t>
    </r>
  </si>
  <si>
    <t>JN-6W151</t>
  </si>
  <si>
    <t>1K0820741CM</t>
  </si>
  <si>
    <r>
      <rPr>
        <b/>
        <sz val="11"/>
        <color theme="1"/>
        <rFont val="宋体"/>
        <charset val="134"/>
        <scheme val="minor"/>
      </rPr>
      <t>Audi A3 Hatchback (8P1) ( 05.2003 - 08.2012 , 90 - 265 PS)</t>
    </r>
    <r>
      <rPr>
        <sz val="11"/>
        <color theme="1"/>
        <rFont val="宋体"/>
        <charset val="134"/>
        <scheme val="minor"/>
      </rPr>
      <t xml:space="preserve">
1.2 TSI 04.2010 - 08.2012, 1197 ccm, 105 PS
1.4 TFSI 09.2007 - 08.2012, 1390 ccm, 125 PS
1.6 05.2003 - 08.2012, 1595 ccm, 102 PS
1.6 E-Power 01.2011 - 08.2012, 1595 ccm, 102 PS
1.6 FSI 08.2003 - 09.2007, 1598 ccm, 115 PS
1.6 TDI 05.2009 - 08.2012, 1598 ccm, 90 PS
1.6 TDI 05.2009 - 08.2012, 1598 ccm, 105 PS
1.8 T 08.2006 - 08.2012, 1781 ccm, 150 PS
1.8 TFSI 11.2006 - 08.2012, 1798 ccm, 160 PS
1.8 TFSI quattro 07.2008 - 08.2012, 1798 ccm, 160 PS
1.9 TDI 05.2003 - 05.2010, 1896 ccm, 105 PS
2.0 FSI 05.2003 - 06.2008, 1984 ccm, 150 PS
2.0 TDI 05.2003 - 08.2012, 1968 ccm, 136 PS
2.0 TDI 06.2005 - 06.2008, 1968 ccm, 140 PS
2.0 TDI 06.2006 - 06.2008, 1968 ccm, 163 PS
2.0 TDI 03.2006 - 08.2012, 1968 ccm, 170 PS
2.0 TDI 16V 05.2003 - 08.2012, 1968 ccm, 140 PS
2.0 TDI 16V quattro 08.2004 - 08.2012, 1968 ccm, 140 PS
2.0 TDI quattro 05.2003 - 06.2008, 1968 ccm, 136 PS
2.0 TDI quattro 01.2006 - 06.2008, 1968 ccm, 140 PS
2.0 TDI quattro 03.2006 - 08.2012, 1968 ccm, 170 PS
2.0 TFSI 09.2004 - 08.2012, 1984 ccm, 200 PS
2.0 TFSI quattro 09.2004 - 08.2012, 1984 ccm, 200 PS
3.2 V6 quattro 07.2003 - 05.2009, 3189 ccm, 250 PS
S3 2.0 quattro 02.2007 - 08.2012, 1984 ccm, 256 PS
S3 2.0 quattro 11.2006 - 08.2012, 1984 ccm, 265 PS
Audi A3 Sportback (8PA) ( 09.2004 - 03.2013 , 90 - 340 PS)
1.2 TSI 04.2010 - 03.2013, 1197 ccm, 105 PS
1.4 TFSI 09.2007 - 03.2013, 1390 ccm, 125 PS
1.6 09.2004 - 03.2013, 1595 ccm, 102 PS
1.6 E-Power 01.2011 - 03.2013, 1595 ccm, 102 PS
1.6 FSI 09.2004 - 09.2007, 1598 ccm, 115 PS
1.6 TDI 05.2009 - 03.2013, 1598 ccm, 90 PS
1.6 TDI 05.2009 - 03.2013, 1598 ccm, 105 PS
1.8 FSI 08.2006 - 06.2008, 1781 ccm, 150 PS
1.8 TFSI 11.2006 - 03.2013, 1798 ccm, 160 PS
1.8 TFSI quattro 07.2008 - 03.2013, 1798 ccm, 160 PS
1.9 TDI 09.2004 - 05.2010, 1896 ccm, 105 PS
2.0 FSI 09.2004 - 06.2008, 1984 ccm, 150 PS
2.0 TDI 09.2004 - 03.2013, 1968 ccm, 136 PS
2.0 TDI 06.2005 - 06.2008, 1968 ccm, 140 PS
2.0 TDI 06.2006 - 06.2008, 1968 ccm, 163 PS
2.0 TDI 03.2006 - 03.2013, 1968 ccm, 170 PS
2.0 TDI 16V 09.2004 - 03.2013, 1968 ccm, 140 PS
2.0 TDI 16V quattro 11.2005 - 03.2013, 1968 ccm, 140 PS
2.0 TDI quattro 01.2006 - 06.2008, 1968 ccm, 140 PS
2.0 TDI quattro 03.2006 - 03.2013, 1968 ccm, 170 PS
2.0 TFSI 09.2004 - 03.2013, 1984 ccm, 200 PS
2.0 TFSI quattro 09.2004 - 03.2013, 1984 ccm, 200 PS
3.2 V6 quattro 09.2004 - 05.2009, 3189 ccm, 250 PS
RS3 2.5 quattro 01.2011 - 12.2012, 2480 ccm, 340 PS
S3 2.0 quattro 07.2008 - 03.2013, 1984 ccm, 256 PS
S3 2.0 quattro 06.2008 - 03.2013, 1984 ccm, 265 PS
</t>
    </r>
    <r>
      <rPr>
        <b/>
        <sz val="11"/>
        <color theme="1"/>
        <rFont val="宋体"/>
        <charset val="134"/>
        <scheme val="minor"/>
      </rPr>
      <t>Audi A3 Convertible (8P7) ( 04.2008 - 05.2013 , 102 - 200 PS)</t>
    </r>
    <r>
      <rPr>
        <sz val="11"/>
        <color theme="1"/>
        <rFont val="宋体"/>
        <charset val="134"/>
        <scheme val="minor"/>
      </rPr>
      <t xml:space="preserve">
1.2 TFSI 03.2010 - 05.2013, 1197 ccm, 105 PS
1.4 TFSI 02.2011 - 05.2013, 1390 ccm, 125 PS
1.6 09.2008 - 05.2010, 1595 ccm, 102 PS
1.6 TDI 05.2009 - 05.2013, 1598 ccm, 105 PS
1.8 TFSI 04.2008 - 05.2013, 1798 ccm, 160 PS
1.9 TDI 04.2008 - 10.2009, 1896 ccm, 105 PS
2.0 TDI 04.2008 - 05.2013, 1968 ccm, 136 PS
2.0 TDI 04.2008 - 05.2013, 1968 ccm, 140 PS
2.0 TFSI 04.2008 - 05.2013, 1984 ccm, 200 PS
</t>
    </r>
    <r>
      <rPr>
        <b/>
        <sz val="11"/>
        <color theme="1"/>
        <rFont val="宋体"/>
        <charset val="134"/>
        <scheme val="minor"/>
      </rPr>
      <t>Seat Altea (5P1) ( 03.2004 - ... , 90 - 170 PS)</t>
    </r>
    <r>
      <rPr>
        <sz val="11"/>
        <color theme="1"/>
        <rFont val="宋体"/>
        <charset val="134"/>
        <scheme val="minor"/>
      </rPr>
      <t xml:space="preserve">
1.6 TDI 11.2010 - ..., 1598 ccm, 90 PS
1.6 TDI 10.2009 - ..., 1598 ccm, 105 PS
2.0 TDI 03.2006 - ..., 1968 ccm, 170 PS
2.0 TDI 16V 03.2004 - ..., 1968 ccm, 140 PS
2.0 TDI 16V 4WD 10.2010 - ..., 1968 ccm, 140 PS
</t>
    </r>
    <r>
      <rPr>
        <b/>
        <sz val="11"/>
        <color theme="1"/>
        <rFont val="宋体"/>
        <charset val="134"/>
        <scheme val="minor"/>
      </rPr>
      <t>Seat Leon II Hatchback (1P1) ( 05.2006 - 12.2012 , 90 - 170 PS)</t>
    </r>
    <r>
      <rPr>
        <sz val="11"/>
        <color theme="1"/>
        <rFont val="宋体"/>
        <charset val="134"/>
        <scheme val="minor"/>
      </rPr>
      <t xml:space="preserve">
1.6 TDI 11.2010 - 12.2012, 1598 ccm, 90 PS
1.6 TDI 02.2010 - 12.2012, 1598 ccm, 105 PS
2.0 TDI 05.2006 - 12.2012, 1968 ccm, 170 PS
</t>
    </r>
    <r>
      <rPr>
        <b/>
        <sz val="11"/>
        <color theme="1"/>
        <rFont val="宋体"/>
        <charset val="134"/>
        <scheme val="minor"/>
      </rPr>
      <t>Seat Altea XL (5P5, 5P8) ( 10.2006 - ... , 90 - 170 PS)</t>
    </r>
    <r>
      <rPr>
        <sz val="11"/>
        <color theme="1"/>
        <rFont val="宋体"/>
        <charset val="134"/>
        <scheme val="minor"/>
      </rPr>
      <t xml:space="preserve">
1.6 TDI 11.2010 - ..., 1598 ccm, 90 PS
1.6 TDI 10.2009 - ..., 1598 ccm, 105 PS
2.0 TDI 06.2007 - ..., 1968 ccm, 170 PS
2.0 TDI 16V 10.2006 - ..., 1968 ccm, 140 PS
2.0 TDI 16V 4x4 10.2010 - ..., 1968 ccm, 140 PS
2.0 TDI 4x4 06.2007 - ..., 1968 ccm, 170 PS
</t>
    </r>
    <r>
      <rPr>
        <b/>
        <sz val="11"/>
        <color theme="1"/>
        <rFont val="宋体"/>
        <charset val="134"/>
        <scheme val="minor"/>
      </rPr>
      <t>Skoda Octavia II Hatchback (1Z3)  02.2004 - 06.2013 , 105 - 170 PS)</t>
    </r>
    <r>
      <rPr>
        <sz val="11"/>
        <color theme="1"/>
        <rFont val="宋体"/>
        <charset val="134"/>
        <scheme val="minor"/>
      </rPr>
      <t xml:space="preserve">
1.6 TDI 06.2009 - 04.2013, 1598 ccm, 105 PS
2.0 TDI 03.2010 - 06.2013, 1968 ccm, 110 PS
2.0 TDI 16V 02.2004 - 04.2013, 1968 ccm, 140 PS
2.0 TDI RS 04.2006 - 02.2013, 1968 ccm, 170 PS
</t>
    </r>
    <r>
      <rPr>
        <b/>
        <sz val="11"/>
        <color theme="1"/>
        <rFont val="宋体"/>
        <charset val="134"/>
        <scheme val="minor"/>
      </rPr>
      <t>Skoda Octavia II Combi (1Z5) ( 02.2004 - 06.2013 , 105 - 170 PS)</t>
    </r>
    <r>
      <rPr>
        <sz val="11"/>
        <color theme="1"/>
        <rFont val="宋体"/>
        <charset val="134"/>
        <scheme val="minor"/>
      </rPr>
      <t xml:space="preserve">
1.6 TDI 06.2009 - 04.2013, 1598 ccm, 105 PS
1.6 TDI 4x4 06.2009 - 02.2013, 1598 ccm, 105 PS
2.0 TDI 03.2010 - 06.2013, 1968 ccm, 110 PS
2.0 TDI 16V 02.2004 - 05.2013, 1968 ccm, 140 PS
2.0 TDI 16V 4x4 05.2010 - 02.2013, 1968 ccm, 140 PS
2.0 TDI RS 04.2006 - 02.2013, 1968 ccm, 170 PS
</t>
    </r>
    <r>
      <rPr>
        <b/>
        <sz val="11"/>
        <color theme="1"/>
        <rFont val="宋体"/>
        <charset val="134"/>
        <scheme val="minor"/>
      </rPr>
      <t>Skoda Superb II Hatchback (3T4) ( 07.2008 - 05.2015 , 105 - 170 PS)</t>
    </r>
    <r>
      <rPr>
        <sz val="11"/>
        <color theme="1"/>
        <rFont val="宋体"/>
        <charset val="134"/>
        <scheme val="minor"/>
      </rPr>
      <t xml:space="preserve">
1.6 TDI 09.2010 - 05.2015, 1598 ccm, 105 PS
2.0 TDI 07.2008 - 05.2015, 1968 ccm, 170 PS
2.0 TDI 16V 01.2009 - 05.2015, 1968 ccm, 140 PS
2.0 TDI 16V 4x4 11.2010 - 05.2015, 1968 ccm, 140 PS
2.0 TDI 4x4 09.2008 - 05.2015, 1968 ccm, 170 PS
</t>
    </r>
    <r>
      <rPr>
        <b/>
        <sz val="11"/>
        <color theme="1"/>
        <rFont val="宋体"/>
        <charset val="134"/>
        <scheme val="minor"/>
      </rPr>
      <t>Skoda Yeti (5L) ( 05.2009 - 12.2017 , 110 - 140 PS)</t>
    </r>
    <r>
      <rPr>
        <sz val="11"/>
        <color theme="1"/>
        <rFont val="宋体"/>
        <charset val="134"/>
        <scheme val="minor"/>
      </rPr>
      <t xml:space="preserve">
2.0 TDI 11.2009 - 12.2017, 1968 ccm, 110 PS
2.0 TDI 4x4 05.2009 - 12.2017, 1968 ccm, 140 PS
</t>
    </r>
    <r>
      <rPr>
        <b/>
        <sz val="11"/>
        <color theme="1"/>
        <rFont val="宋体"/>
        <charset val="134"/>
        <scheme val="minor"/>
      </rPr>
      <t>Skoda Superb II Estate (3T5) ( 10.2009 - 05.2015 , 105 - 170 PS)</t>
    </r>
    <r>
      <rPr>
        <sz val="11"/>
        <color theme="1"/>
        <rFont val="宋体"/>
        <charset val="134"/>
        <scheme val="minor"/>
      </rPr>
      <t xml:space="preserve">
1.6 TDI 09.2010 - 05.2015, 1598 ccm, 105 PS
2.0 TDI 10.2009 - 05.2015, 1968 ccm, 170 PS
2.0 TDI 16V 10.2009 - 05.2015, 1968 ccm, 140 PS
2.0 TDI 16V 4x4 11.2010 - 05.2015, 1968 ccm, 140 PS
2.0 TDI 4x4 10.2009 - 05.2015, 1968 ccm, 170 PS
</t>
    </r>
    <r>
      <rPr>
        <b/>
        <sz val="11"/>
        <color theme="1"/>
        <rFont val="宋体"/>
        <charset val="134"/>
        <scheme val="minor"/>
      </rPr>
      <t>VW Golf Plus / Crossgolf (5M1, 521) ( 01.2005 - 12.2013 , 75 - 170 PS)</t>
    </r>
    <r>
      <rPr>
        <sz val="11"/>
        <color theme="1"/>
        <rFont val="宋体"/>
        <charset val="134"/>
        <scheme val="minor"/>
      </rPr>
      <t xml:space="preserve">
1.2 TSI 05.2010 - 12.2013, 1197 ccm, 86 PS
1.2 TSI 11.2009 - 12.2013, 1197 ccm, 105 PS
1.4 16V 01.2005 - 11.2006, 1390 ccm, 75 PS
1.4 16V 05.2006 - 12.2013, 1390 ccm, 80 PS
1.4 FSI 07.2005 - 11.2006, 1390 ccm, 90 PS
1.4 TSI 06.2007 - 12.2013, 1390 ccm, 122 PS
1.4 TSI 05.2006 - 06.2008, 1390 ccm, 140 PS
1.4 TSI 06.2008 - 12.2013, 1390 ccm, 160 PS
1.4 TSI 05.2006 - 06.2008, 1390 ccm, 170 PS
1.6 05.2005 - 12.2013, 1595 ccm, 102 PS
1.6 BiFuel 05.2009 - 12.2013, 1595 ccm, 102 PS
1.6 FSI 01.2005 - 05.2008, 1598 ccm, 115 PS
1.6 MultiFuel 11.2007 - 12.2013, 1595 ccm, 102 PS
1.6 TDI 02.2009 - 12.2013, 1598 ccm, 90 PS
1.6 TDI 03.2009 - 12.2013, 1598 ccm, 105 PS
1.9 TDI 05.2005 - 12.2008, 1896 ccm, 90 PS
1.9 TDI 01.2005 - 01.2009, 1896 ccm, 105 PS
2.0 FSI 05.2005 - 06.2008, 1984 ccm, 150 PS
2.0 TDI 01.2009 - 12.2013, 1968 ccm, 110 PS
2.0 TDI 05.2005 - 05.2007, 1968 ccm, 131 PS
2.0 TDI 05.2005 - 12.2013, 1968 ccm, 136 PS
2.0 TDI 12.2005 - 05.2011, 1968 ccm, 140 PS
2.0 TDI 16V 01.2005 - 12.2013, 1968 ccm, 140 PS
</t>
    </r>
    <r>
      <rPr>
        <b/>
        <sz val="11"/>
        <color theme="1"/>
        <rFont val="宋体"/>
        <charset val="134"/>
        <scheme val="minor"/>
      </rPr>
      <t>VW Jetta Mk5 (1K) ( 08.2005 - 10.2010 , 90 - 170 PS)</t>
    </r>
    <r>
      <rPr>
        <sz val="11"/>
        <color theme="1"/>
        <rFont val="宋体"/>
        <charset val="134"/>
        <scheme val="minor"/>
      </rPr>
      <t xml:space="preserve">
1.6 TDI 12.2009 - 10.2010, 1598 ccm, 90 PS
1.6 TDI 06.2009 - 10.2010, 1598 ccm, 105 PS
2.0 TDI 09.2005 - 10.2010, 1968 ccm, 136 PS
2.0 TDI 10.2006 - 10.2010, 1968 ccm, 170 PS
2.0 TDI 16V 08.2005 - 10.2010, 1968 ccm, 140 PS
</t>
    </r>
    <r>
      <rPr>
        <b/>
        <sz val="11"/>
        <color theme="1"/>
        <rFont val="宋体"/>
        <charset val="134"/>
        <scheme val="minor"/>
      </rPr>
      <t>VW Eos (1F7, 1F8) ( 03.2006 - 08.2015 , 115 - 260 PS)</t>
    </r>
    <r>
      <rPr>
        <sz val="11"/>
        <color theme="1"/>
        <rFont val="宋体"/>
        <charset val="134"/>
        <scheme val="minor"/>
      </rPr>
      <t xml:space="preserve">
1.4 TSI 11.2007 - 08.2015, 1390 ccm, 122 PS
1.4 TSI 05.2008 - 08.2015, 1390 ccm, 160 PS
1.6 FSI 06.2006 - 05.2008, 1598 ccm, 115 PS
2.0 FSI 03.2006 - 05.2008, 1984 ccm, 150 PS
2.0 TDI 11.2010 - 08.2015, 1968 ccm, 136 PS
2.0 TDI 06.2006 - 05.2008, 1968 ccm, 140 PS
2.0 TDI 16V 05.2008 - 08.2015, 1968 ccm, 140 PS
2.0 TFSI 03.2006 - 08.2015, 1984 ccm, 200 PS
2.0 TSI 11.2009 - 08.2015, 1984 ccm, 210 PS
3.2 VR6 06.2006 - 05.2009, 3189 ccm, 250 PS
3.6 V6 05.2009 - 11.2010, 3597 ccm, 260 PS
</t>
    </r>
    <r>
      <rPr>
        <b/>
        <sz val="11"/>
        <color theme="1"/>
        <rFont val="宋体"/>
        <charset val="134"/>
        <scheme val="minor"/>
      </rPr>
      <t>VW Golf VI Hatchback (5K1) ( 10.2008 - 11.2013 , 80 - 270 PS)</t>
    </r>
    <r>
      <rPr>
        <sz val="11"/>
        <color theme="1"/>
        <rFont val="宋体"/>
        <charset val="134"/>
        <scheme val="minor"/>
      </rPr>
      <t xml:space="preserve">
1.2 TSI 05.2010 - 11.2012, 1197 ccm, 86 PS
1.2 TSI 11.2008 - 11.2012, 1197 ccm, 105 PS
1.4 10.2008 - 11.2012, 1390 ccm, 80 PS
1.4 TSI 10.2008 - 11.2012, 1390 ccm, 122 PS
1.4 TSI 10.2008 - 11.2012, 1390 ccm, 160 PS
1.6 10.2008 - 11.2012, 1595 ccm, 102 PS
1.6 BiFuel 03.2009 - 11.2012, 1595 ccm, 102 PS
1.6 MultiFuel 10.2008 - 11.2012, 1595 ccm, 102 PS
1.6 TDI 02.2009 - 11.2012, 1598 ccm, 90 PS
1.6 TDI 02.2009 - 11.2012, 1598 ccm, 105 PS
1.8 TSI 06.2009 - 01.2011, 1798 ccm, 160 PS
2.0 GTi 06.2009 - 11.2013, 1984 ccm, 200 PS
2.0 GTi 04.2009 - 11.2012, 1984 ccm, 210 PS
2.0 GTi 05.2011 - 11.2012, 1984 ccm, 235 PS
2.0 R 4motion 11.2009 - 11.2013, 1984 ccm, 256 PS
2.0 R 4motion 11.2009 - 05.2011, 1984 ccm, 265 PS
2.0 R 4motion 11.2009 - 11.2012, 1984 ccm, 270 PS
2.0 TDI 10.2008 - 11.2012, 1968 ccm, 110 PS
2.0 TDI 10.2008 - 11.2012, 1968 ccm, 136 PS
2.0 TDI 10.2008 - 05.2013, 1968 ccm, 140 PS
2.0 TDI 04.2009 - 11.2012, 1968 ccm, 170 PS
2.0 TDI 4motion 05.2009 - 11.2012, 1968 ccm, 140 PS
2.5 07.2009 - 05.2013, 2480 ccm, 170 PS
Blue E-Motion 12.2010 - 11.2013, ccm, 88 PS
</t>
    </r>
    <r>
      <rPr>
        <b/>
        <sz val="11"/>
        <color theme="1"/>
        <rFont val="宋体"/>
        <charset val="134"/>
        <scheme val="minor"/>
      </rPr>
      <t>VW Golf VI Variant (AJ5) ( 07.2009 - 07.2013 , 90 - 140 PS)</t>
    </r>
    <r>
      <rPr>
        <sz val="11"/>
        <color theme="1"/>
        <rFont val="宋体"/>
        <charset val="134"/>
        <scheme val="minor"/>
      </rPr>
      <t xml:space="preserve">
1.6 TDI 12.2009 - 07.2013, 1598 ccm, 90 PS
1.6 TDI 07.2009 - 07.2013, 1598 ccm, 105 PS
1.6 TDI 4motion 07.2009 - 07.2013, 1598 ccm, 105 PS
2.0 TDI 07.2009 - 07.2013, 1968 ccm, 136 PS
2.0 TDI 07.2009 - 07.2013, 1968 ccm, 140 PS
</t>
    </r>
    <r>
      <rPr>
        <b/>
        <sz val="11"/>
        <color theme="1"/>
        <rFont val="宋体"/>
        <charset val="134"/>
        <scheme val="minor"/>
      </rPr>
      <t>VW Jetta Mk6 (162, 163, AV3, AV2) ( 04.2010 - ... , 105 - 110 PS)</t>
    </r>
    <r>
      <rPr>
        <sz val="11"/>
        <color theme="1"/>
        <rFont val="宋体"/>
        <charset val="134"/>
        <scheme val="minor"/>
      </rPr>
      <t xml:space="preserve">
1.6 TDI 04.2010 - 07.2014, 1598 ccm, 105 PS
2.0 TDI 10.2010 - ..., 1968 ccm, 110 PS
</t>
    </r>
    <r>
      <rPr>
        <b/>
        <sz val="11"/>
        <color theme="1"/>
        <rFont val="宋体"/>
        <charset val="134"/>
        <scheme val="minor"/>
      </rPr>
      <t>VW Golf VI Convertible (517) ( 03.2011 - 05.2016 , 105 - 265 PS)</t>
    </r>
    <r>
      <rPr>
        <sz val="11"/>
        <color theme="1"/>
        <rFont val="宋体"/>
        <charset val="134"/>
        <scheme val="minor"/>
      </rPr>
      <t xml:space="preserve">
1.2 TSI 03.2011 - 05.2016, 1197 ccm, 105 PS
1.2 TSI 16V 11.2013 - 05.2016, 1197 ccm, 105 PS
1.4 TSI 11.2011 - 05.2016, 1390 ccm, 122 PS
1.4 TSI 11.2013 - 05.2016, 1395 ccm, 125 PS
1.4 TSI 11.2013 - 05.2016, 1395 ccm, 150 PS
1.4 TSI 03.2011 - 05.2016, 1390 ccm, 160 PS
1.6 TDI 03.2011 - 05.2016, 1598 ccm, 105 PS
2.0 GTI 11.2011 - 05.2016, 1984 ccm, 211 PS
2.0 R 01.2013 - 05.2016, 1984 ccm, 265 PS
2.0 TDI 11.2013 - 05.2016, 1968 ccm, 110 PS
2.0 TDI 11.2011 - 05.2016, 1968 ccm, 140 PS
2.0 TDI 11.2013 - 05.2016, 1968 ccm, 150 PS
2.0 TSI 11.2013 - 05.2016, 1984 ccm, 220 PS
</t>
    </r>
    <r>
      <rPr>
        <b/>
        <sz val="11"/>
        <color theme="1"/>
        <rFont val="宋体"/>
        <charset val="134"/>
        <scheme val="minor"/>
      </rPr>
      <t>VW Golf VI Van (5K1_) ( 10.2008 - 11.2012 , 86 - 271 PS)</t>
    </r>
    <r>
      <rPr>
        <sz val="11"/>
        <color theme="1"/>
        <rFont val="宋体"/>
        <charset val="134"/>
        <scheme val="minor"/>
      </rPr>
      <t xml:space="preserve">
1.2 TSi 05.2010 - 11.2012, 1197 ccm, 86 PS
1.2 TSi BlueMotion 05.2009 - 11.2012, 1197 ccm, 105 PS
1.4 TSi 10.2008 - 11.2012, 1390 ccm, 160 PS
1.6 TDi 02.2009 - 11.2012, 1598 ccm, 90 PS
1.6 TDi BlueMotion 05.2009 - 11.2012, 1598 ccm, 105 PS
2.0 GTi 02.2009 - 11.2012, 1984 ccm, 211 PS
2.0 TDi 09.2009 - 11.2012, 1968 ccm, 140 PS
2.0 TDi 05.2010 - 11.2012, 1968 ccm, 170 PS
2.0 TSi R 4motion 11.2009 - 11.2012, 1984 ccm, 271 PS
TSi 10.2008 - 11.2012, 1390 ccm, 122 PS
</t>
    </r>
    <r>
      <rPr>
        <b/>
        <sz val="11"/>
        <color theme="1"/>
        <rFont val="宋体"/>
        <charset val="134"/>
        <scheme val="minor"/>
      </rPr>
      <t>VW Golf Van VI Variant (AJ5) ( 07.2009 - 05.2014 , 90 - 140 PS)</t>
    </r>
    <r>
      <rPr>
        <sz val="11"/>
        <color theme="1"/>
        <rFont val="宋体"/>
        <charset val="134"/>
        <scheme val="minor"/>
      </rPr>
      <t xml:space="preserve">
1.6 TDi 12.2009 - 10.2012, 1598 ccm, 90 PS
1.6 TDi BlueMotion 07.2009 - 05.2014, 1598 ccm, 105 PS
2.0 TDi 07.2009 - 05.2014, 1968 ccm, 140 PS</t>
    </r>
  </si>
  <si>
    <t>JN-6W143</t>
  </si>
  <si>
    <t>5C0820741C</t>
  </si>
  <si>
    <r>
      <rPr>
        <b/>
        <sz val="11"/>
        <color theme="1"/>
        <rFont val="宋体"/>
        <charset val="134"/>
        <scheme val="minor"/>
      </rPr>
      <t>VW Jetta Mk6 (162, 163, AV3, AV2) ( 04.2010 - ... , 105 - 150 PS)</t>
    </r>
    <r>
      <rPr>
        <sz val="11"/>
        <color theme="1"/>
        <rFont val="宋体"/>
        <charset val="134"/>
        <scheme val="minor"/>
      </rPr>
      <t xml:space="preserve">
1.6 TDI, 04.2010 - 07.2015, 1598 ccm, 105 PS
2.0 TDI, 10.2010 - ..., 1968 ccm, 110 PS
2.0 TDI, 02.2011 - ..., 1968 ccm, 140 PS
2.0 TDI, 07.2014 - ..., 1968 ccm, 150 PS</t>
    </r>
  </si>
  <si>
    <t>JN-6W140</t>
  </si>
  <si>
    <t>5Q0820743C</t>
  </si>
  <si>
    <t>AUDI A3
VW Golf VII
VW Passat
VW Seat
Skoda Octavia III (5E3, NL3, NR3)
Skoda Octavia III Combi (5E5)
VW Golf Sportvan (AM1)
VW Golf VII (5G1, BQ1, BE1, BE2)
VW Golf VII Variant (BA5, BV5)</t>
  </si>
  <si>
    <t>JN-6W192</t>
  </si>
  <si>
    <t>2K0816721
2K0816721C</t>
  </si>
  <si>
    <r>
      <rPr>
        <b/>
        <sz val="11"/>
        <color theme="1"/>
        <rFont val="宋体"/>
        <charset val="134"/>
        <scheme val="minor"/>
      </rPr>
      <t>VW Caddy IV Kombi (SAB, SAJ) ( 05.2015 - ... , 75 - 150 PS)</t>
    </r>
    <r>
      <rPr>
        <sz val="11"/>
        <color theme="1"/>
        <rFont val="宋体"/>
        <charset val="134"/>
        <scheme val="minor"/>
      </rPr>
      <t xml:space="preserve">
1.0 TSI, 11.2018 - ..., 999 ccm, 84 PS
1.0 TSI, 11.2015 - ..., 999 ccm, 102 PS
1.2 TSI, 06.2015 - ..., 1197 ccm, 84 PS
1.4 TGI CNG, 06.2015 - ..., 1395 ccm, 110 PS
1.4 TSI, 05.2015 - ..., 1395 ccm, 125 PS
1.4 TSI, 07.2018 - ..., 1395 ccm, 131 PS
1.6, 11.2015 - ..., 1598 ccm, 110 PS
1.6 TDI, 05.2015 - 11.2017, 1598 ccm, 75 PS
1.6 TDI, 05.2015 - ..., 1598 ccm, 102 PS
2.0 TDI, 05.2015 - ..., 1968 ccm, 75 PS
2.0 TDI, 05.2015 - ..., 1968 ccm, 102 PS
2.0 TDI, 05.2015 - ..., 1968 ccm, 140 PS
2.0 TDI, 05.2015 - ..., 1968 ccm, 150 PS
2.0 TDI 4motion, 05.2015 - 09.2020, 1968 ccm, 110 PS
2.0 TDI 4motion, 05.2015 - ..., 1968 ccm, 122 PS
2.0 TDI 4motion, 05.2015 - ..., 1968 ccm, 140 PS
2.0 TDI 4motion, 11.2015 - ..., 1968 ccm, 150 PS
ABT e-Caddy, 04.2020 - ..., ccm, 113 PS
</t>
    </r>
    <r>
      <rPr>
        <b/>
        <sz val="11"/>
        <color theme="1"/>
        <rFont val="宋体"/>
        <charset val="134"/>
        <scheme val="minor"/>
      </rPr>
      <t>VW Caddy IV Van (SAA, SAH) ( 05.2015 - ... , 75 - 150 PS)</t>
    </r>
    <r>
      <rPr>
        <sz val="11"/>
        <color theme="1"/>
        <rFont val="宋体"/>
        <charset val="134"/>
        <scheme val="minor"/>
      </rPr>
      <t xml:space="preserve">
1.0 TSI, 11.2015 - ..., 999 ccm, 102 PS
1.2 TSI, 06.2015 - ..., 1197 ccm, 84 PS
1.4 TGI CNG, 06.2015 - ..., 1395 ccm, 110 PS
1.4 TSI, 05.2015 - ..., 1395 ccm, 125 PS
1.4 TSI, 06.2019 - ..., 1395 ccm, 131 PS
1.6, 11.2015 - ..., 1598 ccm, 110 PS
1.6 TDI, 05.2015 - 11.2017, 1598 ccm, 75 PS
1.6 TDI, 05.2015 - ..., 1598 ccm, 102 PS
2.0 TDI, 05.2015 - ..., 1968 ccm, 75 PS
2.0 TDI, 05.2015 - ..., 1968 ccm, 102 PS
2.0 TDI, 05.2015 - ..., 1968 ccm, 140 PS
2.0 TDI, 05.2015 - ..., 1968 ccm, 150 PS
2.0 TDI 4motion, 11.2015 - ..., 1968 ccm, 75 PS
2.0 TDI 4motion, 05.2015 - 09.2020, 1968 ccm, 110 PS
2.0 TDI 4motion, 05.2015 - ..., 1968 ccm, 122 PS
2.0 TDI 4motion, 05.2015 - ..., 1968 ccm, 140 PS
2.0 TDI 4motion, 11.2015 - ..., 1968 ccm, 150 PS
ABT e-Caddy, 04.2020 - ..., ccm, 113 PS</t>
    </r>
  </si>
  <si>
    <t>JN-6W560</t>
  </si>
  <si>
    <t>8D0260701H</t>
  </si>
  <si>
    <t>Discharge Line
(Condenser-Dryer)</t>
  </si>
  <si>
    <r>
      <rPr>
        <b/>
        <sz val="11"/>
        <color theme="1"/>
        <rFont val="宋体"/>
        <charset val="134"/>
        <scheme val="minor"/>
      </rPr>
      <t>Audi A4 B5 Saloon (8D2) ( 11.1994 - 08.2001 , 75 - 193 PS)</t>
    </r>
    <r>
      <rPr>
        <sz val="11"/>
        <color theme="1"/>
        <rFont val="宋体"/>
        <charset val="134"/>
        <scheme val="minor"/>
      </rPr>
      <t xml:space="preserve">
1.6 11.1994 - 10.2000, 1595 ccm, 100 PS
1.8 04.1995 - 11.2000, 1781 ccm, 115 PS
1.8 11.1994 - 11.2000, 1781 ccm, 125 PS
1.8 quattro 07.1995 - 11.2000, 1781 ccm, 115 PS
1.8 quattro 01.1995 - 11.2000, 1781 ccm, 125 PS
1.8 T 01.1995 - 11.2000, 1781 ccm, 150 PS
1.8 T 12.1997 - 11.2000, 1781 ccm, 180 PS
1.8 T quattro 01.1995 - 11.2000, 1781 ccm, 150 PS
1.8 T quattro 12.1997 - 11.2000, 1781 ccm, 180 PS
1.9 TDI 12.1995 - 11.2000, 1896 ccm, 75 PS
1.9 TDI 01.1995 - 11.2000, 1896 ccm, 90 PS
1.9 TDI 10.1995 - 11.2000, 1896 ccm, 110 PS
1.9 TDI 03.2000 - 11.2000, 1896 ccm, 116 PS
1.9 TDI quattro 09.1996 - 11.2000, 1896 ccm, 110 PS
2.5 TDI quattro 09.1997 - 11.2000, 2496 ccm, 150 PS
2.6 01.1995 - 11.2000, 2598 ccm, 150 PS
2.8 quattro 10.1996 - 08.2001, 2771 ccm, 193 PS
</t>
    </r>
    <r>
      <rPr>
        <b/>
        <sz val="11"/>
        <color theme="1"/>
        <rFont val="宋体"/>
        <charset val="134"/>
        <scheme val="minor"/>
      </rPr>
      <t>Audi A6 C5 Saloon (4B2) ( 01.1997 - 01.2005 , 110 - 180 PS)</t>
    </r>
    <r>
      <rPr>
        <sz val="11"/>
        <color theme="1"/>
        <rFont val="宋体"/>
        <charset val="134"/>
        <scheme val="minor"/>
      </rPr>
      <t xml:space="preserve">
1.8 T 01.1997 - 01.2005, 1781 ccm, 150 PS
1.8 T 12.1997 - 01.2005, 1781 ccm, 180 PS
1.8 T quattro 02.1997 - 01.2005, 1781 ccm, 150 PS
1.8 T quattro 12.1997 - 01.2005, 1781 ccm, 180 PS
1.9 TDI 04.1997 - 10.2000, 1896 ccm, 110 PS
</t>
    </r>
    <r>
      <rPr>
        <b/>
        <sz val="11"/>
        <color theme="1"/>
        <rFont val="宋体"/>
        <charset val="134"/>
        <scheme val="minor"/>
      </rPr>
      <t>Audi A6 C5 Avant (4B5) ( 12.1997 - 01.2005 , 110 - 180 PS)</t>
    </r>
    <r>
      <rPr>
        <sz val="11"/>
        <color theme="1"/>
        <rFont val="宋体"/>
        <charset val="134"/>
        <scheme val="minor"/>
      </rPr>
      <t xml:space="preserve">
1.8 T 12.1997 - 01.2005, 1781 ccm, 150 PS
1.8 T 04.1999 - 01.2005, 1781 ccm, 180 PS
1.8 T quattro 12.1997 - 01.2005, 1781 ccm, 150 PS
1.8 T quattro 12.1997 - 01.2005, 1781 ccm, 180 PS
1.9 TDI 02.1998 - 04.2001, 1896 ccm, 110 PS
</t>
    </r>
    <r>
      <rPr>
        <b/>
        <sz val="11"/>
        <color theme="1"/>
        <rFont val="宋体"/>
        <charset val="134"/>
        <scheme val="minor"/>
      </rPr>
      <t>Audi A4 B5 Avant (8D5) ( 11.1994 - 09.2001 , 75 - 180 PS)</t>
    </r>
    <r>
      <rPr>
        <sz val="11"/>
        <color theme="1"/>
        <rFont val="宋体"/>
        <charset val="134"/>
        <scheme val="minor"/>
      </rPr>
      <t xml:space="preserve">
1.6 11.1994 - 09.2001, 1595 ccm, 100 PS
1.8 07.1995 - 09.2001, 1781 ccm, 115 PS
1.8 02.1996 - 09.2001, 1781 ccm, 125 PS
1.8 quattro 07.1995 - 09.2001, 1781 ccm, 115 PS
1.8 quattro 01.1996 - 09.2001, 1781 ccm, 125 PS
1.8 T 03.1996 - 09.2001, 1781 ccm, 150 PS
1.8 T 12.1997 - 09.2001, 1781 ccm, 180 PS
1.8 T quattro 01.1996 - 09.2001, 1781 ccm, 150 PS
1.8 T quattro 12.1997 - 09.2001, 1781 ccm, 180 PS
1.9 TDI 03.1996 - 09.2001, 1896 ccm, 75 PS
1.9 TDI 02.1996 - 09.2001, 1896 ccm, 90 PS
1.9 TDI 02.1996 - 09.2001, 1896 ccm, 110 PS
1.9 TDI quattro 09.1996 - 09.2001, 1896 ccm, 110 PS
2.6 02.1996 - 09.2001, 2598 ccm, 150 PS
</t>
    </r>
    <r>
      <rPr>
        <b/>
        <sz val="11"/>
        <color theme="1"/>
        <rFont val="宋体"/>
        <charset val="134"/>
        <scheme val="minor"/>
      </rPr>
      <t>VW Passat B3/B4 Saloon (3A2, 35i) ( 03.1996 - 08.1996 , 110 PS)</t>
    </r>
    <r>
      <rPr>
        <sz val="11"/>
        <color theme="1"/>
        <rFont val="宋体"/>
        <charset val="134"/>
        <scheme val="minor"/>
      </rPr>
      <t xml:space="preserve">
1.9 TDI 03.1996 - 08.1996, 1896 ccm, 110 PS
</t>
    </r>
    <r>
      <rPr>
        <b/>
        <sz val="11"/>
        <color theme="1"/>
        <rFont val="宋体"/>
        <charset val="134"/>
        <scheme val="minor"/>
      </rPr>
      <t>VW Passat B5 Saloon (3B2) ( 08.1996 - 11.2000 , 90 - 193 PS)</t>
    </r>
    <r>
      <rPr>
        <sz val="11"/>
        <color theme="1"/>
        <rFont val="宋体"/>
        <charset val="134"/>
        <scheme val="minor"/>
      </rPr>
      <t xml:space="preserve">
1.6 10.1996 - 11.2000, 1595 ccm, 101 PS
1.8 01.1997 - 11.2000, 1781 ccm, 115 PS
1.8 10.1996 - 11.2000, 1781 ccm, 125 PS
1.8 Syncro/4motion 10.1996 - 11.2000, 1781 ccm, 125 PS
1.8 T 10.1996 - 11.2000, 1781 ccm, 150 PS
1.9 TDI 10.1996 - 11.2000, 1896 ccm, 90 PS
1.9 TDI 02.2000 - 11.2000, 1896 ccm, 101 PS
1.9 TDI 10.1996 - 11.2000, 1896 ccm, 110 PS
1.9 TDI 08.1998 - 11.2000, 1896 ccm, 115 PS
1.9 TDI 4motion 08.1999 - 11.2000, 1896 ccm, 115 PS
1.9 TDI Syncro/4motion 10.1996 - 11.2000, 1896 ccm, 110 PS
2.3 VR5 10.1996 - 11.2000, 2324 ccm, 150 PS
2.3 VR5 Syncro/4motion 10.1997 - 11.2000, 2324 ccm, 150 PS
2.8 V6 08.1996 - 11.2000, 2771 ccm, 193 PS
2.8 V6 Syncro/4motion 10.1996 - 11.2000, 2771 ccm, 193 PS
</t>
    </r>
    <r>
      <rPr>
        <b/>
        <sz val="11"/>
        <color theme="1"/>
        <rFont val="宋体"/>
        <charset val="134"/>
        <scheme val="minor"/>
      </rPr>
      <t>VW Passat B5 Estate (3B5) ( 06.1997 - 11.2000 , 90 - 150 PS)</t>
    </r>
    <r>
      <rPr>
        <sz val="11"/>
        <color theme="1"/>
        <rFont val="宋体"/>
        <charset val="134"/>
        <scheme val="minor"/>
      </rPr>
      <t xml:space="preserve">
1.6 06.1997 - 11.2000, 1595 ccm, 101 PS
1.8 06.1997 - 11.2000, 1781 ccm, 115 PS
1.8 06.1997 - 11.2000, 1781 ccm, 125 PS
1.8 Syncro/4motion 06.1997 - 11.2000, 1781 ccm, 125 PS
1.8 T 06.1997 - 11.2000, 1781 ccm, 150 PS
1.9 TDI 06.1997 - 11.2000, 1896 ccm, 90 PS
1.9 TDI 06.1997 - 11.2000, 1896 ccm, 110 PS
1.9 TDI 08.1998 - 11.2000, 1896 ccm, 115 PS
1.9 TDI Syncro/4motion 06.1997 - 11.2000, 1896 ccm, 110 PS
</t>
    </r>
    <r>
      <rPr>
        <b/>
        <sz val="11"/>
        <color theme="1"/>
        <rFont val="宋体"/>
        <charset val="134"/>
        <scheme val="minor"/>
      </rPr>
      <t>VW Passat B5 GP Saloon (3BG, 3B3) ( 11.2000 - 05.2005 , 101 - 150 PS)</t>
    </r>
    <r>
      <rPr>
        <sz val="11"/>
        <color theme="1"/>
        <rFont val="宋体"/>
        <charset val="134"/>
        <scheme val="minor"/>
      </rPr>
      <t xml:space="preserve">
1.8 T 20V 11.2000 - 05.2005, 1781 ccm, 150 PS
1.9 TDI 11.2000 - 05.2005, 1896 ccm, 101 PS
1.9 TDI 11.2000 - 05.2005, 1896 ccm, 130 PS
1.9 TDI 4motion 11.2000 - 05.2005, 1896 ccm, 130 PS
</t>
    </r>
    <r>
      <rPr>
        <b/>
        <sz val="11"/>
        <color theme="1"/>
        <rFont val="宋体"/>
        <charset val="134"/>
        <scheme val="minor"/>
      </rPr>
      <t>VW Passat B5 GP Estate (3BG, 3B6) ( 11.2000 - 05.2005 , 130 PS)</t>
    </r>
    <r>
      <rPr>
        <sz val="11"/>
        <color theme="1"/>
        <rFont val="宋体"/>
        <charset val="134"/>
        <scheme val="minor"/>
      </rPr>
      <t xml:space="preserve">
1.9 TDI 11.2000 - 05.2005, 1896 ccm, 130 PS</t>
    </r>
  </si>
  <si>
    <t>JN-6W193</t>
  </si>
  <si>
    <t>8D0260707H</t>
  </si>
  <si>
    <r>
      <rPr>
        <b/>
        <sz val="11"/>
        <color theme="1"/>
        <rFont val="宋体"/>
        <charset val="134"/>
        <scheme val="minor"/>
      </rPr>
      <t>Audi A4 B5 Saloon (8D2) ( 11.1994 - 11.2000 , 90 - 180 PS)</t>
    </r>
    <r>
      <rPr>
        <sz val="11"/>
        <color theme="1"/>
        <rFont val="宋体"/>
        <charset val="134"/>
        <scheme val="minor"/>
      </rPr>
      <t xml:space="preserve">
1.8 11.1994 - 11.2000, 1781 ccm, 125 PS
1.8 T 01.1995 - 11.2000, 1781 ccm, 150 PS
1.8 T 12.1997 - 11.2000, 1781 ccm, 180 PS
1.9 TDI 01.1995 - 11.2000, 1896 ccm, 90 PS
1.9 TDI 10.1995 - 11.2000, 1896 ccm, 110 PS
1.9 TDI 03.2000 - 11.2000, 1896 ccm, 116 PS
</t>
    </r>
    <r>
      <rPr>
        <b/>
        <sz val="11"/>
        <color theme="1"/>
        <rFont val="宋体"/>
        <charset val="134"/>
        <scheme val="minor"/>
      </rPr>
      <t>Audi A6 C5 Saloon (4B2) ( 01.1997 - 01.2005 , 110 - 150 PS)</t>
    </r>
    <r>
      <rPr>
        <sz val="11"/>
        <color theme="1"/>
        <rFont val="宋体"/>
        <charset val="134"/>
        <scheme val="minor"/>
      </rPr>
      <t xml:space="preserve">
1.8 T 01.1997 - 01.2005, 1781 ccm, 150 PS
1.9 TDI 04.1997 - 10.2000, 1896 ccm, 110 PS
1.9 TDI 07.2000 - 01.2005, 1896 ccm, 115 PS
1.9 TDI 08.2001 - 01.2005, 1896 ccm, 130 PS
</t>
    </r>
    <r>
      <rPr>
        <b/>
        <sz val="11"/>
        <color theme="1"/>
        <rFont val="宋体"/>
        <charset val="134"/>
        <scheme val="minor"/>
      </rPr>
      <t>Audi A6 C5 Avant (4B5) ( 12.1997 - 01.2005 , 110 - 150 PS)</t>
    </r>
    <r>
      <rPr>
        <sz val="11"/>
        <color theme="1"/>
        <rFont val="宋体"/>
        <charset val="134"/>
        <scheme val="minor"/>
      </rPr>
      <t xml:space="preserve">
1.8 T 12.1997 - 01.2005, 1781 ccm, 150 PS
1.9 TDI 02.1998 - 04.2001, 1896 ccm, 110 PS
1.9 TDI 07.2000 - 01.2005, 1896 ccm, 115 PS
1.9 TDI 08.2001 - 01.2005, 1896 ccm, 130 PS
</t>
    </r>
    <r>
      <rPr>
        <b/>
        <sz val="11"/>
        <color theme="1"/>
        <rFont val="宋体"/>
        <charset val="134"/>
        <scheme val="minor"/>
      </rPr>
      <t>Audi A4 B5 Avant (8D5) ( 02.1996 - 09.2001 , 90 - 180 PS)</t>
    </r>
    <r>
      <rPr>
        <sz val="11"/>
        <color theme="1"/>
        <rFont val="宋体"/>
        <charset val="134"/>
        <scheme val="minor"/>
      </rPr>
      <t xml:space="preserve">
1.8 02.1996 - 09.2001, 1781 ccm, 125 PS
1.8 T 03.1996 - 09.2001, 1781 ccm, 150 PS
1.8 T 12.1997 - 09.2001, 1781 ccm, 180 PS
1.9 TDI 02.1996 - 09.2001, 1896 ccm, 90 PS
1.9 TDI 02.1996 - 09.2001, 1896 ccm, 110 PS
</t>
    </r>
    <r>
      <rPr>
        <b/>
        <sz val="11"/>
        <color theme="1"/>
        <rFont val="宋体"/>
        <charset val="134"/>
        <scheme val="minor"/>
      </rPr>
      <t>VW Passat B3/B4 Saloon (3A2, 35i) ( 03.1996 - 08.1996 , 110 PS)</t>
    </r>
    <r>
      <rPr>
        <sz val="11"/>
        <color theme="1"/>
        <rFont val="宋体"/>
        <charset val="134"/>
        <scheme val="minor"/>
      </rPr>
      <t xml:space="preserve">
1.9 TDI 03.1996 - 08.1996, 1896 ccm, 110 PS
</t>
    </r>
    <r>
      <rPr>
        <b/>
        <sz val="11"/>
        <color theme="1"/>
        <rFont val="宋体"/>
        <charset val="134"/>
        <scheme val="minor"/>
      </rPr>
      <t>VW Passat B5 Saloon (3B2) ( 08.1996 - 11.2000 , 90 - 193 PS)</t>
    </r>
    <r>
      <rPr>
        <sz val="11"/>
        <color theme="1"/>
        <rFont val="宋体"/>
        <charset val="134"/>
        <scheme val="minor"/>
      </rPr>
      <t xml:space="preserve">
1.6 10.1996 - 11.2000, 1595 ccm, 101 PS
1.8 10.1996 - 11.2000, 1781 ccm, 125 PS
1.8 Syncro/4motion 10.1996 - 11.2000, 1781 ccm, 125 PS
1.8 T 10.1996 - 11.2000, 1781 ccm, 150 PS
1.9 TDI 10.1996 - 11.2000, 1896 ccm, 90 PS
1.9 TDI 02.2000 - 11.2000, 1896 ccm, 101 PS
1.9 TDI 10.1996 - 11.2000, 1896 ccm, 110 PS
1.9 TDI 08.1998 - 11.2000, 1896 ccm, 115 PS
1.9 TDI 4motion 08.1999 - 11.2000, 1896 ccm, 115 PS
1.9 TDI Syncro/4motion 10.1996 - 11.2000, 1896 ccm, 110 PS
2.3 VR5 10.1996 - 11.2000, 2324 ccm, 150 PS
2.3 VR5 Syncro/4motion 10.1997 - 11.2000, 2324 ccm, 150 PS
2.8 V6 08.1996 - 11.2000, 2771 ccm, 193 PS
2.8 V6 Syncro/4motion 10.1996 - 11.2000, 2771 ccm, 193 PS
</t>
    </r>
    <r>
      <rPr>
        <b/>
        <sz val="11"/>
        <color theme="1"/>
        <rFont val="宋体"/>
        <charset val="134"/>
        <scheme val="minor"/>
      </rPr>
      <t>VW Passat B5 Estate (3B5) ( 06.1997 - 11.2000 , 90 - 110 PS)</t>
    </r>
    <r>
      <rPr>
        <sz val="11"/>
        <color theme="1"/>
        <rFont val="宋体"/>
        <charset val="134"/>
        <scheme val="minor"/>
      </rPr>
      <t xml:space="preserve">
1.9 TDI 06.1997 - 11.2000, 1896 ccm, 90 PS
1.9 TDI 06.1997 - 11.2000, 1896 ccm, 110 PS
</t>
    </r>
    <r>
      <rPr>
        <b/>
        <sz val="11"/>
        <color theme="1"/>
        <rFont val="宋体"/>
        <charset val="134"/>
        <scheme val="minor"/>
      </rPr>
      <t>VW Passat B5 GP Saloon (3BG, 3B3) ( 11.2000 - 05.2005 , 101 - 150 PS)</t>
    </r>
    <r>
      <rPr>
        <sz val="11"/>
        <color theme="1"/>
        <rFont val="宋体"/>
        <charset val="134"/>
        <scheme val="minor"/>
      </rPr>
      <t xml:space="preserve">
1.8 T 20V 11.2000 - 05.2005, 1781 ccm, 150 PS
1.9 TDI 11.2000 - 05.2005, 1896 ccm, 101 PS
1.9 TDI 11.2000 - 05.2005, 1896 ccm, 130 PS
1.9 TDI 4motion 11.2000 - 05.2005, 1896 ccm, 130 PS</t>
    </r>
  </si>
  <si>
    <t>JN-6W194</t>
  </si>
  <si>
    <t>7H0820721E</t>
  </si>
  <si>
    <t>Discharge 
Line</t>
  </si>
  <si>
    <r>
      <rPr>
        <b/>
        <sz val="11"/>
        <color theme="1"/>
        <rFont val="宋体"/>
        <charset val="134"/>
        <scheme val="minor"/>
      </rPr>
      <t>VW Transporter T5 Platform / Chassis (7JD, 7JE, 7JL, 7JY, 7JZ, 7FD) ( 04.2003 - 11.2009 , 130 - 174 PS)</t>
    </r>
    <r>
      <rPr>
        <sz val="11"/>
        <color theme="1"/>
        <rFont val="宋体"/>
        <charset val="134"/>
        <scheme val="minor"/>
      </rPr>
      <t xml:space="preserve">
2.5 TDI, 04.2003 - 11.2009, 2461 ccm, 130 PS
2.5 TDI, 04.2003 - 11.2009, 2461 ccm, 174 PS
2.5 TDI 4motion, 07.2004 - 11.2009, 2461 ccm, 130 PS
2.5 TDI 4motion, 04.2004 - 11.2009, 2461 ccm, 174 PS
</t>
    </r>
    <r>
      <rPr>
        <b/>
        <sz val="11"/>
        <color theme="1"/>
        <rFont val="宋体"/>
        <charset val="134"/>
        <scheme val="minor"/>
      </rPr>
      <t>VW Transporter T5 Van (7HA, 7HH, 7EA, 7EH) ( 04.2003 - 11.2009 , 130 - 174 PS)</t>
    </r>
    <r>
      <rPr>
        <sz val="11"/>
        <color theme="1"/>
        <rFont val="宋体"/>
        <charset val="134"/>
        <scheme val="minor"/>
      </rPr>
      <t xml:space="preserve">
2.5 TDI, 04.2003 - 11.2009, 2461 ccm, 130 PS
2.5 TDI, 04.2003 - 11.2009, 2461 ccm, 174 PS
2.5 TDI 4motion, 07.2004 - 11.2009, 2461 ccm, 130 PS
2.5 TDI 4motion, 07.2004 - 11.2009, 2461 ccm, 174 PS
</t>
    </r>
    <r>
      <rPr>
        <b/>
        <sz val="11"/>
        <color theme="1"/>
        <rFont val="宋体"/>
        <charset val="134"/>
        <scheme val="minor"/>
      </rPr>
      <t>VW Transporter T5 Minibus (7HB, 7HJ, 7EB, 7EJ, 7EF, 7EG, 7HF, 7EC) ( 04.2003 - 11.2009 , 130 - 174 PS)</t>
    </r>
    <r>
      <rPr>
        <sz val="11"/>
        <color theme="1"/>
        <rFont val="宋体"/>
        <charset val="134"/>
        <scheme val="minor"/>
      </rPr>
      <t xml:space="preserve">
2.5 TDI, 04.2003 - 11.2009, 2461 ccm, 130 PS
2.5 TDi, 11.2003 - 11.2009, 2461 ccm, 163 PS
2.5 TDI, 04.2003 - 11.2009, 2461 ccm, 174 PS
2.5 TDI 4motion, 07.2004 - 11.2009, 2461 ccm, 130 PS
2.5 TDI 4motion, 07.2004 - 11.2009, 2461 ccm, 174 PS</t>
    </r>
  </si>
  <si>
    <t>JN-6W404</t>
  </si>
  <si>
    <t>7H0820721S
7H0820721AE</t>
  </si>
  <si>
    <r>
      <rPr>
        <b/>
        <sz val="11"/>
        <color theme="1"/>
        <rFont val="宋体"/>
        <charset val="134"/>
        <scheme val="minor"/>
      </rPr>
      <t>VW Transporter T5 Platform / Chassis (7JD, 7JE, 7JL, 7JY, 7JZ, 7FD) ( 04.2003 - 08.2015 , 84 - 235 PS)</t>
    </r>
    <r>
      <rPr>
        <sz val="11"/>
        <color theme="1"/>
        <rFont val="宋体"/>
        <charset val="134"/>
        <scheme val="minor"/>
      </rPr>
      <t xml:space="preserve">
1.9 TDI, 01.2006 - 11.2009, 1896 ccm, 84 PS
1.9 TDI, 04.2003 - 11.2009, 1896 ccm, 85 PS
1.9 TDI, 06.2006 - 11.2009, 1896 ccm, 102 PS
1.9 TDI, 04.2003 - 11.2009, 1896 ccm, 105 PS
2.0, 11.2003 - 05.2013, 1984 ccm, 115 PS
2.0 BiTDI, 09.2009 - 08.2015, 1968 ccm, 180 PS
2.0 BiTDI 4motion, 09.2009 - 08.2015, 1968 ccm, 180 PS
2.0 TDI, 09.2009 - 08.2015, 1968 ccm, 84 PS
2.0 TDI, 09.2009 - 08.2015, 1968 ccm, 102 PS
2.0 TDI, 09.2009 - 08.2015, 1968 ccm, 140 PS
2.0 TDI 4motion, 09.2009 - 08.2015, 1968 ccm, 140 PS
2.0 TSI, 07.2012 - 08.2015, 1984 ccm, 150 PS
2.5 TDI, 04.2003 - 11.2009, 2461 ccm, 130 PS
2.5 TDI, 04.2003 - 11.2009, 2461 ccm, 174 PS
2.5 TDI 4motion, 07.2004 - 11.2009, 2461 ccm, 130 PS
2.5 TDI 4motion, 04.2004 - 11.2009, 2461 ccm, 174 PS
VR6 3.2, 08.2003 - 11.2009, 3189 ccm, 235 PS
</t>
    </r>
    <r>
      <rPr>
        <b/>
        <sz val="11"/>
        <color theme="1"/>
        <rFont val="宋体"/>
        <charset val="134"/>
        <scheme val="minor"/>
      </rPr>
      <t>VW Transporter T5 Van (7HA, 7HH, 7EA, 7EH) ( 04.2003 - 08.2015 , 84 - 235 PS)</t>
    </r>
    <r>
      <rPr>
        <sz val="11"/>
        <color theme="1"/>
        <rFont val="宋体"/>
        <charset val="134"/>
        <scheme val="minor"/>
      </rPr>
      <t xml:space="preserve">
1.9 TDI, 01.2006 - 11.2009, 1896 ccm, 84 PS
1.9 TDI, 04.2003 - 11.2009, 1896 ccm, 85 PS
1.9 TDI, 06.2006 - 11.2009, 1896 ccm, 102 PS
1.9 TDI, 04.2003 - 11.2009, 1896 ccm, 105 PS
2.0, 11.2003 - 08.2015, 1984 ccm, 115 PS
2.0 BiFuel, 05.2011 - 08.2015, 1984 ccm, 115 PS
2.0 BiTDI, 09.2009 - 08.2015, 1968 ccm, 180 PS
2.0 BiTDI 4motion, 09.2009 - 08.2015, 1968 ccm, 180 PS
2.0 TDI, 09.2009 - 08.2015, 1968 ccm, 84 PS
2.0 TDI, 09.2009 - 08.2015, 1968 ccm, 102 PS
2.0 TDI, 05.2011 - 08.2015, 1968 ccm, 114 PS
2.0 TDI, 05.2010 - 08.2015, 1968 ccm, 136 PS
2.0 TDI, 09.2009 - 08.2015, 1968 ccm, 140 PS
2.0 TDI 4motion, 05.2010 - 08.2015, 1968 ccm, 136 PS
2.0 TDI 4motion, 09.2009 - 08.2015, 1968 ccm, 140 PS
2.0 TSI, 07.2012 - 08.2015, 1984 ccm, 150 PS
2.0 TSI, 05.2011 - 08.2015, 1984 ccm, 204 PS
2.0 TSI 4motion, 07.2011 - 08.2015, 1984 ccm, 204 PS
2.5 TDI, 04.2003 - 11.2009, 2461 ccm, 130 PS
2.5 TDI, 04.2003 - 11.2009, 2461 ccm, 174 PS
2.5 TDI 4motion, 07.2004 - 11.2009, 2461 ccm, 130 PS
2.5 TDI 4motion, 07.2004 - 11.2009, 2461 ccm, 174 PS
VR6 3.2, 02.2004 - 11.2009, 3189 ccm, 235 PS
VR6 3.2 4motion, 11.2003 - 11.2009, 3189 ccm, 235 PS
</t>
    </r>
    <r>
      <rPr>
        <b/>
        <sz val="11"/>
        <color theme="1"/>
        <rFont val="宋体"/>
        <charset val="134"/>
        <scheme val="minor"/>
      </rPr>
      <t>VW Transporter T5 Minibus (7HB, 7HJ, 7EB, 7EJ, 7EF, 7EG, 7HF, 7EC) ( 04.2003 - 08.2015 , 84 - 235 PS)</t>
    </r>
    <r>
      <rPr>
        <sz val="11"/>
        <color theme="1"/>
        <rFont val="宋体"/>
        <charset val="134"/>
        <scheme val="minor"/>
      </rPr>
      <t xml:space="preserve">
1.9 TDI, 01.2006 - 11.2009, 1896 ccm, 84 PS
1.9 TDI, 04.2003 - 11.2009, 1896 ccm, 85 PS
1.9 TDI, 06.2006 - 11.2009, 1896 ccm, 102 PS
1.9 TDI, 04.2003 - 11.2009, 1896 ccm, 105 PS
2.0, 11.2003 - 08.2015, 1984 ccm, 115 PS
2.0 BiTDI, 09.2009 - 08.2015, 1968 ccm, 180 PS
2.0 BiTDI 4motion, 09.2009 - 08.2015, 1968 ccm, 180 PS
2.0 TDI, 09.2009 - 08.2015, 1968 ccm, 84 PS
2.0 TDI, 09.2009 - 08.2015, 1968 ccm, 102 PS
2.0 TDI, 05.2011 - 08.2015, 1968 ccm, 114 PS
2.0 TDI, 09.2009 - 08.2015, 1968 ccm, 140 PS
2.0 TDI 4motion, 09.2009 - 08.2015, 1968 ccm, 140 PS
2.0 TSI, 07.2012 - 08.2015, 1984 ccm, 150 PS
2.0 TSI, 05.2011 - 08.2015, 1984 ccm, 204 PS
2.0 TSI 4motion, 07.2011 - 08.2015, 1984 ccm, 204 PS
2.5 TDI, 04.2003 - 11.2009, 2461 ccm, 130 PS
2.5 TDi, 11.2003 - 11.2009, 2461 ccm, 163 PS
2.5 TDI, 04.2003 - 11.2009, 2461 ccm, 174 PS
2.5 TDI 4motion, 07.2004 - 11.2009, 2461 ccm, 130 PS
2.5 TDI 4motion, 07.2004 - 11.2009, 2461 ccm, 174 PS
3.2 V6 4motion, 11.2003 - 12.2009, 3189 ccm, 235 PS
VR6 3.2, 02.2004 - 06.2004, 3189 ccm, 231 PS
VR6 3.2, 02.2004 - 11.2009, 3189 ccm, 235 PS</t>
    </r>
  </si>
  <si>
    <t>JN-6W1082</t>
  </si>
  <si>
    <t>4B1260710
4B1260712D</t>
  </si>
  <si>
    <r>
      <rPr>
        <b/>
        <sz val="11"/>
        <rFont val="宋体"/>
        <charset val="134"/>
        <scheme val="minor"/>
      </rPr>
      <t>Audi A6 C5 Saloon (4B2) ( 01.1997 - 01.2005 , 110 - 193 PS)</t>
    </r>
    <r>
      <rPr>
        <sz val="11"/>
        <rFont val="宋体"/>
        <charset val="134"/>
        <scheme val="minor"/>
      </rPr>
      <t xml:space="preserve">
1.8 T 01.1997 - 01.2005, 1781 ccm, 150 PS
1.9 TDI 04.1997 - 10.2000, 1896 ccm, 110 PS
2.4 07.1998 - 01.2005, 2393 ccm, 136 PS
2.4 02.1997 - 01.2005, 2393 ccm, 156 PS
2.4 02.1997 - 01.2005, 2393 ccm, 163 PS
2.4 02.1997 - 01.2005, 2393 ccm, 165 PS
2.4 08.2001 - 01.2005, 2393 ccm, 170 PS
2.5 TDI 07.1997 - 01.2005, 2496 ccm, 150 PS
2.5 TDI 08.2001 - 01.2005, 2496 ccm, 155 PS
2.5 TDI 07.2002 - 01.2005, 2496 ccm, 163 PS
2.5 TDI 02.2000 - 01.2005, 2496 ccm, 180 PS
2.8 10.1997 - 05.2000, 2771 ccm, 180 PS
2.8 07.1999 - 01.2005, 2771 ccm, 190 PS
2.8 02.1997 - 01.2005, 2771 ccm, 193 PS
</t>
    </r>
    <r>
      <rPr>
        <b/>
        <sz val="11"/>
        <rFont val="宋体"/>
        <charset val="134"/>
        <scheme val="minor"/>
      </rPr>
      <t>Audi A6 C5 Avant (4B5) ( 12.1997 - 01.2005 , 110 - 193 PS)</t>
    </r>
    <r>
      <rPr>
        <sz val="11"/>
        <rFont val="宋体"/>
        <charset val="134"/>
        <scheme val="minor"/>
      </rPr>
      <t xml:space="preserve">
1.8 T 12.1997 - 01.2005, 1781 ccm, 150 PS
1.9 TDI 02.1998 - 04.2001, 1896 ccm, 110 PS
2.4 07.1998 - 01.2005, 2393 ccm, 136 PS
2.4 12.1997 - 01.2005, 2393 ccm, 156 PS
2.4 12.1997 - 01.2005, 2393 ccm, 163 PS
2.4 12.1997 - 01.2005, 2393 ccm, 165 PS
2.4 08.2001 - 01.2005, 2393 ccm, 170 PS
2.5 TDI 12.1997 - 01.2005, 2496 ccm, 150 PS
2.5 TDI 08.2001 - 01.2005, 2496 ccm, 155 PS
2.5 TDI 07.2002 - 01.2005, 2496 ccm, 163 PS
2.5 TDI 02.2000 - 01.2005, 2496 ccm, 180 PS
2.8 12.1997 - 05.2000, 2771 ccm, 180 PS
2.8 07.1999 - 01.2005, 2771 ccm, 190 PS
2.8 12.1997 - 01.2005, 2771 ccm, 193 PS</t>
    </r>
  </si>
  <si>
    <t>JN-6D007-5-1#</t>
  </si>
  <si>
    <t>8D1260740A
8D1260740M
8D1260740F
8D1260740G</t>
  </si>
  <si>
    <r>
      <rPr>
        <b/>
        <sz val="11"/>
        <rFont val="宋体"/>
        <charset val="134"/>
      </rPr>
      <t>Audi A4 B5 Saloon (8D2) ( 11.1994 - 11.2000 , 90 - 193 PS)</t>
    </r>
    <r>
      <rPr>
        <sz val="11"/>
        <rFont val="宋体"/>
        <charset val="134"/>
      </rPr>
      <t xml:space="preserve">
1.8 11.1994 - 11.2000, 1781 ccm, 125 PS
1.8 T 01.1995 - 11.2000, 1781 ccm, 150 PS
1.8 T 12.1997 - 11.2000, 1781 ccm, 180 PS
1.9 TDI 01.1995 - 11.2000, 1896 ccm, 90 PS
1.9 TDI 10.1995 - 11.2000, 1896 ccm, 110 PS
1.9 TDI 03.2000 - 11.2000, 1896 ccm, 116 PS
2.4 08.1997 - 11.2000, 2393 ccm, 163 PS
2.4 03.1997 - 11.2000, 2393 ccm, 165 PS
2.6 01.1995 - 11.2000, 2598 ccm, 150 PS
2.8 09.1995 - 07.1997, 2771 ccm, 174 PS
2.8 (ACK,ALG,AMX,APR,AQD,AHA) 10.1996 - 11.2000, 2771 ccm, 193 PS
</t>
    </r>
    <r>
      <rPr>
        <b/>
        <sz val="11"/>
        <rFont val="宋体"/>
        <charset val="134"/>
      </rPr>
      <t>Audi A4 B5 Avant (8D5) ( 02.1996 - 09.2001 , 90 - 193 PS)</t>
    </r>
    <r>
      <rPr>
        <sz val="11"/>
        <rFont val="宋体"/>
        <charset val="134"/>
      </rPr>
      <t xml:space="preserve">
1.8 02.1996 - 09.2001, 1781 ccm, 125 PS
1.8 T 03.1996 - 09.2001, 1781 ccm, 150 PS
1.8 T 12.1997 - 09.2001, 1781 ccm, 180 PS
1.9 TDI 02.1996 - 09.2001, 1896 ccm, 90 PS
1.9 TDI 02.1996 - 09.2001, 1896 ccm, 110 PS
2.4 08.1997 - 09.2001, 2393 ccm, 163 PS
2.4 03.1997 - 09.2001, 2393 ccm, 165 PS
2.6 02.1996 - 09.2001, 2598 ccm, 150 PS
2.8 10.1996 - 09.2001, 2771 ccm, 193 PS
</t>
    </r>
    <r>
      <rPr>
        <b/>
        <sz val="11"/>
        <rFont val="宋体"/>
        <charset val="134"/>
      </rPr>
      <t>VW Passat B5 Saloon (3B2) ( 08.1996 - 11.2000 , 90 - 193 PS)</t>
    </r>
    <r>
      <rPr>
        <sz val="11"/>
        <rFont val="宋体"/>
        <charset val="134"/>
      </rPr>
      <t xml:space="preserve">
1.6 10.1996 - 11.2000, 1595 ccm, 101 PS
1.8 10.1996 - 11.2000, 1781 ccm, 125 PS
1.8 Syncro/4motion 12.1996 - 08.2000, 1781 ccm, 125 PS
1.8 T 10.1996 - 11.2000, 1781 ccm, 150 PS
1.9 TDI 10.1996 - 11.2000, 1896 ccm, 90 PS
1.9 TDI 02.2000 - 11.2000, 1896 ccm, 101 PS
1.9 TDI 10.1996 - 11.2000, 1896 ccm, 110 PS
1.9 TDI 08.1998 - 11.2000, 1896 ccm, 115 PS
1.9 TDI 4motion 08.1999 - 11.2000, 1896 ccm, 115 PS
1.9 TDI Syncro/4motion 06.1997 - 08.2000, 1896 ccm, 110 PS
2.3 VR5 10.1996 - 11.2000, 2324 ccm, 150 PS
2.3 VR5 Syncro/4motion 10.1997 - 11.2000, 2324 ccm, 150 PS
2.8 V6 08.1996 - 11.2000, 2771 ccm, 193 PS
2.8 V6 Syncro/4motion 10.1996 - 11.2000, 2771 ccm, 193 PS
</t>
    </r>
    <r>
      <rPr>
        <b/>
        <sz val="11"/>
        <rFont val="宋体"/>
        <charset val="134"/>
      </rPr>
      <t>VW Passat B5 GP Saloon (3BG, 3B3) ( 11.2000 - 05.2005 , 101 - 170 PS)</t>
    </r>
    <r>
      <rPr>
        <sz val="11"/>
        <rFont val="宋体"/>
        <charset val="134"/>
      </rPr>
      <t xml:space="preserve">
1.8 T 20V 11.2000 - 05.2005, 1781 ccm, 150 PS
1.9 TDI 11.2000 - 05.2005, 1896 ccm, 101 PS
1.9 TDI 11.2000 - 05.2005, 1896 ccm, 130 PS
1.9 TDI 4motion 11.2000 - 05.2005, 1896 ccm, 130 PS
2.3 V5 11.2000 - 05.2005, 2324 ccm, 170 PS
2.3 V5 4motion 11.2000 - 05.2005, 2324 ccm, 170 PS</t>
    </r>
  </si>
  <si>
    <t>JN-6D007-5-2#</t>
  </si>
  <si>
    <t>4B1260709C
4B1260709K
4B1260709J
8D1260709G
8D1260709K
8D1260709N</t>
  </si>
  <si>
    <r>
      <rPr>
        <b/>
        <sz val="11"/>
        <rFont val="宋体"/>
        <charset val="134"/>
      </rPr>
      <t>Audi A4 B5 Saloon (8D2) ( 11.1994 - 11.2000 , 90 - 193 PS)</t>
    </r>
    <r>
      <rPr>
        <sz val="11"/>
        <rFont val="宋体"/>
        <charset val="134"/>
      </rPr>
      <t xml:space="preserve">
1.8 11.1994 - 11.2000, 1781 ccm, 125 PS
1.8 T 01.1995 - 11.2000, 1781 ccm, 150 PS
1.8 T 12.1997 - 11.2000, 1781 ccm, 180 PS
1.9 TDI 01.1995 - 11.2000, 1896 ccm, 90 PS
1.9 TDI 10.1995 - 11.2000, 1896 ccm, 110 PS
1.9 TDI 03.2000 - 11.2000, 1896 ccm, 116 PS
2.4 08.1997 - 11.2000, 2393 ccm, 163 PS
2.4 03.1997 - 11.2000, 2393 ccm, 165 PS
2.6 01.1995 - 11.2000, 2598 ccm, 150 PS
2.8 09.1995 - 07.1997, 2771 ccm, 174 PS
2.8 (ACK,ALG,AMX,APR,AQD,AHA) 10.1996 - 11.2000, 2771 ccm, 193 PS
</t>
    </r>
    <r>
      <rPr>
        <b/>
        <sz val="11"/>
        <rFont val="宋体"/>
        <charset val="134"/>
      </rPr>
      <t>Audi A4 B5 Avant (8D5) ( 02.1996 - 09.2001 , 90 - 193 PS)</t>
    </r>
    <r>
      <rPr>
        <sz val="11"/>
        <rFont val="宋体"/>
        <charset val="134"/>
      </rPr>
      <t xml:space="preserve">
1.8 02.1996 - 09.2001, 1781 ccm, 125 PS
1.8 T 03.1996 - 09.2001, 1781 ccm, 150 PS
1.8 T 12.1997 - 09.2001, 1781 ccm, 180 PS
1.9 TDI 02.1996 - 09.2001, 1896 ccm, 90 PS
1.9 TDI 02.1996 - 09.2001, 1896 ccm, 110 PS
2.4 08.1997 - 09.2001, 2393 ccm, 163 PS
2.4 03.1997 - 09.2001, 2393 ccm, 165 PS
2.6 02.1996 - 09.2001, 2598 ccm, 150 PS
2.8 10.1996 - 09.2001, 2771 ccm, 193 PS</t>
    </r>
  </si>
  <si>
    <t>JN-6D007-5-3#</t>
  </si>
  <si>
    <t>4B0260701D
8D0260704R
8D0260707R</t>
  </si>
  <si>
    <r>
      <rPr>
        <b/>
        <sz val="11"/>
        <rFont val="宋体"/>
        <charset val="134"/>
        <scheme val="minor"/>
      </rPr>
      <t>Audi A4 B5 Saloon (8D2) ( 11.1994 - 11.2000 , 100 - 150 PS)</t>
    </r>
    <r>
      <rPr>
        <sz val="11"/>
        <rFont val="宋体"/>
        <charset val="134"/>
        <scheme val="minor"/>
      </rPr>
      <t xml:space="preserve">
1.6 11.1994 - 10.2000, 1595 ccm, 100 PS
1.6 07.2000 - 11.2000, 1595 ccm, 102 PS
1.8 T 01.1995 - 11.2000, 1781 ccm, 150 PS
1.8 T quattro 01.1995 - 11.2000, 1781 ccm, 150 PS
</t>
    </r>
    <r>
      <rPr>
        <b/>
        <sz val="11"/>
        <rFont val="宋体"/>
        <charset val="134"/>
        <scheme val="minor"/>
      </rPr>
      <t>Audi A6 C5 Saloon (4B2) ( 01.1997 - 01.2005 , 110 - 180 PS)</t>
    </r>
    <r>
      <rPr>
        <sz val="11"/>
        <rFont val="宋体"/>
        <charset val="134"/>
        <scheme val="minor"/>
      </rPr>
      <t xml:space="preserve">
1.8 05.1997 - 01.2005, 1781 ccm, 116 PS
1.8 07.1997 - 01.2005, 1781 ccm, 125 PS
1.8 T 01.1997 - 01.2005, 1781 ccm, 150 PS
1.8 T 12.1997 - 01.2005, 1781 ccm, 180 PS
1.8 T quattro 02.1997 - 01.2005, 1781 ccm, 150 PS
1.8 T quattro 12.1997 - 01.2005, 1781 ccm, 180 PS
1.9 TDI 04.1997 - 10.2000, 1896 ccm, 110 PS
1.9 TDI 08.2001 - 01.2005, 1896 ccm, 130 PS
</t>
    </r>
    <r>
      <rPr>
        <b/>
        <sz val="11"/>
        <rFont val="宋体"/>
        <charset val="134"/>
        <scheme val="minor"/>
      </rPr>
      <t>Audi A6 C5 Avant (4B5) ( 12.1997 - 01.2005 , 110 - 180 PS)</t>
    </r>
    <r>
      <rPr>
        <sz val="11"/>
        <rFont val="宋体"/>
        <charset val="134"/>
        <scheme val="minor"/>
      </rPr>
      <t xml:space="preserve">
1.8 02.1998 - 01.2005, 1781 ccm, 116 PS
1.8 12.1997 - 01.2005, 1781 ccm, 125 PS
1.8 T 12.1997 - 01.2005, 1781 ccm, 150 PS
1.8 T 04.1999 - 01.2005, 1781 ccm, 180 PS
1.8 T quattro 12.1997 - 01.2005, 1781 ccm, 150 PS
1.8 T quattro 12.1997 - 01.2005, 1781 ccm, 180 PS
1.9 TDI 02.1998 - 04.2001, 1896 ccm, 110 PS
1.9 TDI 08.2001 - 01.2005, 1896 ccm, 130 PS
</t>
    </r>
    <r>
      <rPr>
        <b/>
        <sz val="11"/>
        <rFont val="宋体"/>
        <charset val="134"/>
        <scheme val="minor"/>
      </rPr>
      <t>Audi A4 B5 Avant (8D5) ( 11.1994 - 09.2001 , 100 - 150 PS)</t>
    </r>
    <r>
      <rPr>
        <sz val="11"/>
        <rFont val="宋体"/>
        <charset val="134"/>
        <scheme val="minor"/>
      </rPr>
      <t xml:space="preserve">
1.6 11.1994 - 09.2001, 1595 ccm, 100 PS
1.6 07.2000 - 09.2001, 1595 ccm, 102 PS
1.8 T 03.1996 - 09.2001, 1781 ccm, 150 PS
1.8 T quattro 01.1996 - 09.2001, 1781 ccm, 150 PS</t>
    </r>
  </si>
  <si>
    <t>JN-6D007-5-4#</t>
  </si>
  <si>
    <t>4B1260701D</t>
  </si>
  <si>
    <t>JN-6D007-5-5#</t>
  </si>
  <si>
    <r>
      <rPr>
        <b/>
        <sz val="11"/>
        <color rgb="FFFF0000"/>
        <rFont val="宋体"/>
        <charset val="134"/>
      </rPr>
      <t>3B0260701B</t>
    </r>
    <r>
      <rPr>
        <sz val="11"/>
        <color rgb="FF000000"/>
        <rFont val="宋体"/>
        <charset val="134"/>
      </rPr>
      <t xml:space="preserve">
3V0260701C</t>
    </r>
  </si>
  <si>
    <r>
      <rPr>
        <b/>
        <sz val="11"/>
        <rFont val="宋体"/>
        <charset val="134"/>
        <scheme val="minor"/>
      </rPr>
      <t>Skoda Superb I Saloon (3U4) ( 12.2001 - 03.2008 , 101 - 150 PS)</t>
    </r>
    <r>
      <rPr>
        <sz val="11"/>
        <rFont val="宋体"/>
        <charset val="134"/>
        <scheme val="minor"/>
      </rPr>
      <t xml:space="preserve">
1.8 T 12.2001 - 03.2008, 1781 ccm, 150 PS
1.9 TDI 08.2002 - 10.2005, 1896 ccm, 101 PS
1.9 TDI 10.2005 - 05.2007, 1896 ccm, 105 PS
1.9 TDI 01.2007 - 03.2008, 1896 ccm, 115 PS
1.9 TDI 12.2001 - 03.2008, 1896 ccm, 130 PS
</t>
    </r>
    <r>
      <rPr>
        <b/>
        <sz val="11"/>
        <rFont val="宋体"/>
        <charset val="134"/>
        <scheme val="minor"/>
      </rPr>
      <t>VW Passat B5 GP Saloon (3BG, 3B3) ( 11.2000 - 05.2005 , 101 - 150 PS)</t>
    </r>
    <r>
      <rPr>
        <sz val="11"/>
        <rFont val="宋体"/>
        <charset val="134"/>
        <scheme val="minor"/>
      </rPr>
      <t xml:space="preserve">
1.6 11.2000 - 05.2005, 1595 ccm, 102 PS
1.8 T 20V 11.2000 - 05.2005, 1781 ccm, 150 PS
1.9 TDI 11.2000 - 05.2005, 1896 ccm, 101 PS
1.9 TDI 11.2000 - 05.2005, 1896 ccm, 130 PS
1.9 TDI 4motion 11.2000 - 05.2005, 1896 ccm, 130 PS
2.0 11.2000 - 05.2005, 1984 ccm, 115 PS
2.0 11.2001 - 05.2005, 1984 ccm, 130 PS
2.0 4motion 11.2000 - 05.2005, 1984 ccm, 115 PS
</t>
    </r>
    <r>
      <rPr>
        <b/>
        <sz val="11"/>
        <rFont val="宋体"/>
        <charset val="134"/>
        <scheme val="minor"/>
      </rPr>
      <t>VW Passat B5 GP Estate (3BG, 3B6) ( 11.2000 - 05.2005 , 101 - 150 PS)</t>
    </r>
    <r>
      <rPr>
        <sz val="11"/>
        <rFont val="宋体"/>
        <charset val="134"/>
        <scheme val="minor"/>
      </rPr>
      <t xml:space="preserve">
1.6 11.2000 - 05.2005, 1595 ccm, 102 PS
1.8 T 20V 11.2000 - 05.2005, 1781 ccm, 150 PS
1.9 TDI 11.2000 - 05.2005, 1896 ccm, 101 PS
1.9 TDI 11.2000 - 05.2005, 1896 ccm, 130 PS
1.9 TDI 4motion 11.2000 - 05.2005, 1896 ccm, 130 PS
2.0 11.2000 - 05.2005, 1984 ccm, 115 PS
2.0 11.2001 - 05.2005, 1984 ccm, 130 PS
2.0 4motion 11.2000 - 05.2005, 1984 ccm, 115 PS</t>
    </r>
  </si>
  <si>
    <t>JN-6D009-5-4#</t>
  </si>
  <si>
    <r>
      <rPr>
        <b/>
        <sz val="11"/>
        <color rgb="FFFF0000"/>
        <rFont val="宋体"/>
        <charset val="134"/>
      </rPr>
      <t>3B0260707B</t>
    </r>
    <r>
      <rPr>
        <sz val="11"/>
        <color rgb="FF000000"/>
        <rFont val="宋体"/>
        <charset val="134"/>
      </rPr>
      <t xml:space="preserve">
3V0260707C</t>
    </r>
  </si>
  <si>
    <t>Suction Line
(Dryer-Compressor)</t>
  </si>
  <si>
    <r>
      <rPr>
        <b/>
        <sz val="11"/>
        <rFont val="宋体"/>
        <charset val="134"/>
        <scheme val="minor"/>
      </rPr>
      <t>Skoda Superb I Saloon (3U4) ( 12.2001 - 03.2008 , 101 - 150 PS)</t>
    </r>
    <r>
      <rPr>
        <sz val="11"/>
        <rFont val="宋体"/>
        <charset val="134"/>
        <scheme val="minor"/>
      </rPr>
      <t xml:space="preserve">
1.8 T 12.2001 - 03.2008, 1781 ccm, 150 PS
1.9 TDI 08.2002 - 10.2005, 1896 ccm, 101 PS
1.9 TDI 10.2005 - 05.2007, 1896 ccm, 105 PS
1.9 TDI 01.2007 - 03.2008, 1896 ccm, 115 PS
1.9 TDI 12.2001 - 03.2008, 1896 ccm, 130 PS
2.0 12.2001 - 03.2008, 1984 ccm, 115 PS
2.0 TDI 10.2005 - 03.2008, 1968 ccm, 140 PS
</t>
    </r>
    <r>
      <rPr>
        <b/>
        <sz val="11"/>
        <rFont val="宋体"/>
        <charset val="134"/>
        <scheme val="minor"/>
      </rPr>
      <t>VW Passat B5 GP Saloon (3BG, 3B3) ( 11.2000 - 05.2005 , 101 - 150 PS)</t>
    </r>
    <r>
      <rPr>
        <sz val="11"/>
        <rFont val="宋体"/>
        <charset val="134"/>
        <scheme val="minor"/>
      </rPr>
      <t xml:space="preserve">
1.6 11.2000 - 05.2005, 1595 ccm, 102 PS
1.8 T 20V 11.2000 - 05.2005, 1781 ccm, 150 PS
1.9 TDI 11.2000 - 05.2005, 1896 ccm, 101 PS
1.9 TDI 11.2000 - 05.2005, 1896 ccm, 130 PS
1.9 TDI 4motion 11.2000 - 05.2005, 1896 ccm, 130 PS
2.0 11.2000 - 05.2005, 1984 ccm, 115 PS
2.0 11.2001 - 05.2005, 1984 ccm, 130 PS
2.0 4motion 11.2000 - 05.2005, 1984 ccm, 115 PS
2.0 TDI 12.2003 - 05.2005, 1968 ccm, 136 PS
</t>
    </r>
    <r>
      <rPr>
        <b/>
        <sz val="11"/>
        <rFont val="宋体"/>
        <charset val="134"/>
        <scheme val="minor"/>
      </rPr>
      <t>VW Passat B5 GP Estate (3BG, 3B6) ( 11.2000 - 05.2005 , 101 - 150 PS)</t>
    </r>
    <r>
      <rPr>
        <sz val="11"/>
        <rFont val="宋体"/>
        <charset val="134"/>
        <scheme val="minor"/>
      </rPr>
      <t xml:space="preserve">
1.6 11.2000 - 05.2005, 1595 ccm, 102 PS
1.8 T 20V 11.2000 - 05.2005, 1781 ccm, 150 PS
1.9 TDI 11.2000 - 05.2005, 1896 ccm, 101 PS
1.9 TDI 11.2000 - 05.2005, 1896 ccm, 130 PS
1.9 TDI 4motion 11.2000 - 05.2005, 1896 ccm, 130 PS
2.0 11.2000 - 05.2005, 1984 ccm, 115 PS
2.0 11.2001 - 05.2005, 1984 ccm, 130 PS
2.0 4motion 11.2000 - 05.2005, 1984 ccm, 115 PS
2.0 TDI 12.2003 - 05.2005, 1968 ccm, 136 PS</t>
    </r>
  </si>
  <si>
    <t>JN-6D009-5-5#</t>
  </si>
  <si>
    <r>
      <rPr>
        <b/>
        <sz val="11"/>
        <color rgb="FFFF0000"/>
        <rFont val="宋体"/>
        <charset val="134"/>
        <scheme val="minor"/>
      </rPr>
      <t>6Q0820744N</t>
    </r>
    <r>
      <rPr>
        <sz val="11"/>
        <color theme="1"/>
        <rFont val="宋体"/>
        <charset val="134"/>
        <scheme val="minor"/>
      </rPr>
      <t xml:space="preserve">
6Q0820744BD
6Q0820744F</t>
    </r>
  </si>
  <si>
    <r>
      <rPr>
        <b/>
        <sz val="11"/>
        <rFont val="宋体"/>
        <charset val="134"/>
        <scheme val="minor"/>
      </rPr>
      <t>Seat Ibiza III Hatchback (6L) ( 02.2002 - 11.2009 , 75 - 101 PS)</t>
    </r>
    <r>
      <rPr>
        <sz val="11"/>
        <rFont val="宋体"/>
        <charset val="134"/>
        <scheme val="minor"/>
      </rPr>
      <t xml:space="preserve">
1.4 16V, 02.2002 - 12.2007, 1390 ccm, 75 PS
1.4 16V, 02.2002 - 11.2009, 1390 ccm, 100 PS
1.6, 02.2003 - 11.2009, 1598 ccm, 101 PS
</t>
    </r>
    <r>
      <rPr>
        <b/>
        <sz val="11"/>
        <rFont val="宋体"/>
        <charset val="134"/>
        <scheme val="minor"/>
      </rPr>
      <t>Seat Cordoba II Saloon (6L2) ( 09.2002 - 11.2009 , 75 - 101 PS)</t>
    </r>
    <r>
      <rPr>
        <sz val="11"/>
        <rFont val="宋体"/>
        <charset val="134"/>
        <scheme val="minor"/>
      </rPr>
      <t xml:space="preserve">
1.4 16V, 09.2002 - 12.2007, 1390 ccm, 75 PS
1.4 16V, 10.2002 - 11.2009, 1390 ccm, 100 PS
1.6, 04.2003 - 11.2009, 1598 ccm, 101 PS
</t>
    </r>
    <r>
      <rPr>
        <b/>
        <sz val="11"/>
        <rFont val="宋体"/>
        <charset val="134"/>
        <scheme val="minor"/>
      </rPr>
      <t>Skoda Fabia I Hatchback (6Y2) ( 12.1999 - 03.2008 , 75 - 100 PS)</t>
    </r>
    <r>
      <rPr>
        <sz val="11"/>
        <rFont val="宋体"/>
        <charset val="134"/>
        <scheme val="minor"/>
      </rPr>
      <t xml:space="preserve">
1.4 16V, 12.1999 - 03.2008, 1390 ccm, 75 PS
1.4 16V, 12.1999 - 03.2008, 1390 ccm, 100 PS
</t>
    </r>
    <r>
      <rPr>
        <b/>
        <sz val="11"/>
        <rFont val="宋体"/>
        <charset val="134"/>
        <scheme val="minor"/>
      </rPr>
      <t>Skoda Fabia I Combi (6Y5) ( 04.2000 - 12.2007 , 75 - 100 PS)</t>
    </r>
    <r>
      <rPr>
        <sz val="11"/>
        <rFont val="宋体"/>
        <charset val="134"/>
        <scheme val="minor"/>
      </rPr>
      <t xml:space="preserve">
1.4 16V, 05.2000 - 12.2007, 1390 ccm, 75 PS
1.4 16V, 04.2000 - 12.2007, 1390 ccm, 100 PS
</t>
    </r>
    <r>
      <rPr>
        <b/>
        <sz val="11"/>
        <rFont val="宋体"/>
        <charset val="134"/>
        <scheme val="minor"/>
      </rPr>
      <t>Skoda Fabia I Saloon (6Y3) ( 10.1999 - 12.2007 , 75 - 100 PS)</t>
    </r>
    <r>
      <rPr>
        <sz val="11"/>
        <rFont val="宋体"/>
        <charset val="134"/>
        <scheme val="minor"/>
      </rPr>
      <t xml:space="preserve">
1.4 16V, 10.1999 - 12.2007, 1390 ccm, 75 PS
1.4 16V, 12.1999 - 12.2007, 1390 ccm, 100 PS
</t>
    </r>
    <r>
      <rPr>
        <b/>
        <sz val="11"/>
        <rFont val="宋体"/>
        <charset val="134"/>
        <scheme val="minor"/>
      </rPr>
      <t>VW Polo IV Hatchback (9N) ( 10.2001 - 11.2009 , 75 - 101 PS)</t>
    </r>
    <r>
      <rPr>
        <sz val="11"/>
        <rFont val="宋体"/>
        <charset val="134"/>
        <scheme val="minor"/>
      </rPr>
      <t xml:space="preserve">
1.4, 08.2002 - 11.2009, 1390 ccm, 83 PS
1.4 16V, 10.2001 - 05.2008, 1390 ccm, 75 PS
1.4 16V, 10.2001 - 05.2008, 1390 ccm, 101 PS
</t>
    </r>
    <r>
      <rPr>
        <b/>
        <sz val="11"/>
        <rFont val="宋体"/>
        <charset val="134"/>
        <scheme val="minor"/>
      </rPr>
      <t>VW Polo IV Saloon (9A4, 9A2, 9N2, 9A6) ( 11.2002 - ... , 75 - 101 PS)</t>
    </r>
    <r>
      <rPr>
        <sz val="11"/>
        <rFont val="宋体"/>
        <charset val="134"/>
        <scheme val="minor"/>
      </rPr>
      <t xml:space="preserve">
1.4, 11.2002 - 04.2012, 1390 ccm, 75 PS
1.4, 11.2003 - ..., 1390 ccm, 101 PS
</t>
    </r>
    <r>
      <rPr>
        <b/>
        <sz val="11"/>
        <rFont val="宋体"/>
        <charset val="134"/>
        <scheme val="minor"/>
      </rPr>
      <t>VW Fox Hatchback (5Z1, 5Z3, 5Z4) ( 04.2005 - 12.2009 , 75 PS)</t>
    </r>
    <r>
      <rPr>
        <sz val="11"/>
        <rFont val="宋体"/>
        <charset val="134"/>
        <scheme val="minor"/>
      </rPr>
      <t xml:space="preserve">
1.4, 04.2005 - 12.2009, 1390 ccm, 75 PS</t>
    </r>
  </si>
  <si>
    <t>JN-6D013-5-4#</t>
  </si>
  <si>
    <r>
      <rPr>
        <b/>
        <sz val="11"/>
        <color rgb="FFFF0000"/>
        <rFont val="宋体"/>
        <charset val="134"/>
        <scheme val="minor"/>
      </rPr>
      <t>6Q0820721M
6Q0820721N</t>
    </r>
    <r>
      <rPr>
        <sz val="11"/>
        <color theme="1"/>
        <rFont val="宋体"/>
        <charset val="134"/>
        <scheme val="minor"/>
      </rPr>
      <t xml:space="preserve">
6Q0820721AF</t>
    </r>
  </si>
  <si>
    <r>
      <rPr>
        <b/>
        <sz val="11"/>
        <rFont val="宋体"/>
        <charset val="134"/>
        <scheme val="minor"/>
      </rPr>
      <t>Seat Ibiza III Hatchback (6L) ( 02.2002 - 11.2009 , 75 - 101 PS)</t>
    </r>
    <r>
      <rPr>
        <sz val="11"/>
        <rFont val="宋体"/>
        <charset val="134"/>
        <scheme val="minor"/>
      </rPr>
      <t xml:space="preserve">
1.4 16V 02.2002 - 12.2007, 1390 ccm, 75 PS
1.4 16V 05.2006 - 11.2009, 1390 ccm, 86 PS
1.4 16V 02.2002 - 11.2009, 1390 ccm, 100 PS
1.6 02.2003 - 11.2009, 1598 ccm, 101 PS
</t>
    </r>
    <r>
      <rPr>
        <b/>
        <sz val="11"/>
        <rFont val="宋体"/>
        <charset val="134"/>
        <scheme val="minor"/>
      </rPr>
      <t>Seat Cordoba II Saloon (6L2) ( 09.2002 - 11.2009 , 75 - 101 PS)</t>
    </r>
    <r>
      <rPr>
        <sz val="11"/>
        <rFont val="宋体"/>
        <charset val="134"/>
        <scheme val="minor"/>
      </rPr>
      <t xml:space="preserve">
1.4 16V 09.2002 - 12.2007, 1390 ccm, 75 PS
1.4 16V 05.2006 - 11.2009, 1390 ccm, 86 PS
1.4 16V 10.2002 - 11.2009, 1390 ccm, 100 PS
1.6 04.2003 - 11.2009, 1598 ccm, 101 PS
</t>
    </r>
    <r>
      <rPr>
        <b/>
        <sz val="11"/>
        <rFont val="宋体"/>
        <charset val="134"/>
        <scheme val="minor"/>
      </rPr>
      <t>Skoda Fabia I Hatchback (6Y2) ( 12.1999 - 03.2008 , 75 - 100 PS)</t>
    </r>
    <r>
      <rPr>
        <sz val="11"/>
        <rFont val="宋体"/>
        <charset val="134"/>
        <scheme val="minor"/>
      </rPr>
      <t xml:space="preserve">
1.4 16V 12.1999 - 03.2008, 1390 ccm, 75 PS
1.4 16V 12.1999 - 03.2008, 1390 ccm, 100 PS
</t>
    </r>
    <r>
      <rPr>
        <b/>
        <sz val="11"/>
        <rFont val="宋体"/>
        <charset val="134"/>
        <scheme val="minor"/>
      </rPr>
      <t>Skoda Fabia I Combi (6Y5) ( 04.2000 - 12.2007 , 75 - 100 PS)</t>
    </r>
    <r>
      <rPr>
        <sz val="11"/>
        <rFont val="宋体"/>
        <charset val="134"/>
        <scheme val="minor"/>
      </rPr>
      <t xml:space="preserve">
1.4 16V 05.2000 - 12.2007, 1390 ccm, 75 PS
1.4 16V 04.2000 - 12.2007, 1390 ccm, 100 PS
</t>
    </r>
    <r>
      <rPr>
        <b/>
        <sz val="11"/>
        <rFont val="宋体"/>
        <charset val="134"/>
        <scheme val="minor"/>
      </rPr>
      <t>Skoda Fabia I Saloon (6Y3) ( 10.1999 - 12.2007 , 75 - 100 PS)</t>
    </r>
    <r>
      <rPr>
        <sz val="11"/>
        <rFont val="宋体"/>
        <charset val="134"/>
        <scheme val="minor"/>
      </rPr>
      <t xml:space="preserve">
1.4 16V 10.1999 - 12.2007, 1390 ccm, 75 PS
1.4 16V 12.1999 - 12.2007, 1390 ccm, 100 PS
</t>
    </r>
    <r>
      <rPr>
        <b/>
        <sz val="11"/>
        <rFont val="宋体"/>
        <charset val="134"/>
        <scheme val="minor"/>
      </rPr>
      <t>VW Polo IV Hatchback (9N) ( 10.2001 - 11.2009 , 75 - 101 PS)</t>
    </r>
    <r>
      <rPr>
        <sz val="11"/>
        <rFont val="宋体"/>
        <charset val="134"/>
        <scheme val="minor"/>
      </rPr>
      <t xml:space="preserve">
1.4 08.2002 - 11.2009, 1390 ccm, 86 PS
1.4 16V 10.2001 - 05.2008, 1390 ccm, 75 PS
1.4 16V 05.2006 - 11.2009, 1390 ccm, 80 PS
1.4 16V 10.2001 - 05.2008, 1390 ccm, 101 PS
</t>
    </r>
    <r>
      <rPr>
        <b/>
        <sz val="11"/>
        <rFont val="宋体"/>
        <charset val="134"/>
        <scheme val="minor"/>
      </rPr>
      <t>VW Polo IV Saloon (9A4, 9A2, 9N2, 9A6) ( 07.2003 - ... , 75 - 101 PS)</t>
    </r>
    <r>
      <rPr>
        <sz val="11"/>
        <rFont val="宋体"/>
        <charset val="134"/>
        <scheme val="minor"/>
      </rPr>
      <t xml:space="preserve">
1.4 07.2003 - 04.2012, 1390 ccm, 75 PS
1.4 11.2003 - ..., 1390 ccm, 101 PS
</t>
    </r>
    <r>
      <rPr>
        <b/>
        <sz val="11"/>
        <rFont val="宋体"/>
        <charset val="134"/>
        <scheme val="minor"/>
      </rPr>
      <t>VW Fox Hatchback (5Z1, 5Z3, 5Z4) ( 04.2005 - 12.2009 , 75 PS)</t>
    </r>
    <r>
      <rPr>
        <sz val="11"/>
        <rFont val="宋体"/>
        <charset val="134"/>
        <scheme val="minor"/>
      </rPr>
      <t xml:space="preserve">
1.4 04.2005 - 12.2009, 1390 ccm, 75 PS
1.4 04.2005 - 12.2009, 1390 ccm, 75 PS
1.4 04.2005 - 12.2009, 1390 ccm, 75 PS</t>
    </r>
  </si>
  <si>
    <t>JN-6D013-5-5#</t>
  </si>
  <si>
    <t>6Q0820741
6Q0820741A
6Q0820741D
6QE820741</t>
  </si>
  <si>
    <t>Liquid Line
(Dryer-Evaporator)</t>
  </si>
  <si>
    <r>
      <rPr>
        <b/>
        <sz val="11"/>
        <color theme="1"/>
        <rFont val="宋体"/>
        <charset val="134"/>
        <scheme val="minor"/>
      </rPr>
      <t>Seat Ibiza III Hatchback (6L) ( 02.2002 - 11.2009 , 60 - 180 PS)</t>
    </r>
    <r>
      <rPr>
        <sz val="11"/>
        <color theme="1"/>
        <rFont val="宋体"/>
        <charset val="134"/>
        <scheme val="minor"/>
      </rPr>
      <t xml:space="preserve">
1.2 06.2007 - 05.2008, 1198 ccm, 60 PS
1.2 02.2002 - 06.2006, 1198 ccm, 64 PS
1.2 12V 05.2006 - 11.2009, 1198 ccm, 70 PS
1.4 16V 02.2002 - 12.2007, 1390 ccm, 75 PS
1.4 16V 05.2006 - 11.2009, 1390 ccm, 86 PS
1.4 16V 02.2002 - 11.2009, 1390 ccm, 100 PS
1.4 TDI 05.2005 - 11.2009, 1422 ccm, 70 PS
1.4 TDI 05.2002 - 12.2005, 1422 ccm, 75 PS
1.4 TDI 06.2005 - 11.2009, 1422 ccm, 80 PS
1.6 02.2003 - 11.2009, 1598 ccm, 101 PS
1.6 16V 11.2006 - 11.2009, 1598 ccm, 105 PS
1.8 T Cupra R 01.2004 - 02.2008, 1781 ccm, 180 PS
1.8 T FR 12.2003 - 05.2008, 1781 ccm, 150 PS
1.9 SDI 02.2002 - 12.2005, 1896 ccm, 64 PS
1.9 TDI 02.2002 - 11.2009, 1896 ccm, 100 PS
1.9 TDI 02.2002 - 11.2009, 1896 ccm, 131 PS
1.9 TDI Cupra R 03.2004 - 02.2008, 1896 ccm, 160 PS
2.0 04.2002 - 11.2009, 1984 ccm, 116 PS
</t>
    </r>
    <r>
      <rPr>
        <b/>
        <sz val="11"/>
        <color theme="1"/>
        <rFont val="宋体"/>
        <charset val="134"/>
        <scheme val="minor"/>
      </rPr>
      <t>Seat COrdoba II Saloon (6L2) ( 09.2002 - 11.2009 , 64 - 131 PS)</t>
    </r>
    <r>
      <rPr>
        <sz val="11"/>
        <color theme="1"/>
        <rFont val="宋体"/>
        <charset val="134"/>
        <scheme val="minor"/>
      </rPr>
      <t xml:space="preserve">
1.2 10.2002 - 06.2006, 1198 ccm, 64 PS
1.2 12V 05.2006 - 11.2009, 1198 ccm, 70 PS
1.4 16V 09.2002 - 12.2007, 1390 ccm, 75 PS
1.4 16V 05.2006 - 11.2009, 1390 ccm, 86 PS
1.4 16V 10.2002 - 11.2009, 1390 ccm, 100 PS
1.4 TDI 05.2005 - 11.2009, 1422 ccm, 70 PS
1.4 TDI 10.2002 - 12.2005, 1422 ccm, 75 PS
1.4 TDI 06.2005 - 11.2009, 1422 ccm, 80 PS
1.6 04.2003 - 11.2009, 1598 ccm, 101 PS
1.6 16V 11.2006 - 11.2009, 1598 ccm, 105 PS
1.9 SDI 09.2002 - 11.2009, 1896 ccm, 64 PS
1.9 TDI 09.2002 - 11.2009, 1896 ccm, 100 PS
1.9 TDI 10.2002 - 11.2009, 1896 ccm, 131 PS
2.0 09.2002 - 11.2009, 1984 ccm, 115 PS
</t>
    </r>
    <r>
      <rPr>
        <b/>
        <sz val="11"/>
        <color theme="1"/>
        <rFont val="宋体"/>
        <charset val="134"/>
        <scheme val="minor"/>
      </rPr>
      <t>Skoda Fabia I Hatchback (6Y2) ( 08.1999 - 03.2008 , 50 - 130 PS)</t>
    </r>
    <r>
      <rPr>
        <sz val="11"/>
        <color theme="1"/>
        <rFont val="宋体"/>
        <charset val="134"/>
        <scheme val="minor"/>
      </rPr>
      <t xml:space="preserve">
1.0 12.1999 - 08.2002, 996 ccm, 50 PS
1.2 07.2001 - 04.2007, 1198 ccm, 54 PS
1.2 01.2003 - 03.2008, 1198 ccm, 64 PS
1.4 08.2000 - 08.2002, 1397 ccm, 60 PS
1.4 08.1999 - 05.2003, 1397 ccm, 68 PS
1.4 16V 12.1999 - 03.2008, 1390 ccm, 75 PS
1.4 16V 12.1999 - 03.2008, 1390 ccm, 100 PS
1.4 TDI 10.2005 - 03.2008, 1422 ccm, 70 PS
1.4 TDI 04.2003 - 03.2008, 1422 ccm, 75 PS
1.4 TDI 10.2005 - 03.2008, 1422 ccm, 80 PS
1.9 SDI 12.1999 - 03.2008, 1896 ccm, 64 PS
1.9 TDI 01.2000 - 03.2008, 1896 ccm, 100 PS
1.9 TDI RS 06.2003 - 03.2008, 1896 ccm, 130 PS
2.0 12.1999 - 03.2008, 1984 ccm, 116 PS
</t>
    </r>
    <r>
      <rPr>
        <b/>
        <sz val="11"/>
        <color theme="1"/>
        <rFont val="宋体"/>
        <charset val="134"/>
        <scheme val="minor"/>
      </rPr>
      <t>Skoda Fabia I Combi (6Y5) ( 04.2000 - 12.2007 , 54 - 116 PS)</t>
    </r>
    <r>
      <rPr>
        <sz val="11"/>
        <color theme="1"/>
        <rFont val="宋体"/>
        <charset val="134"/>
        <scheme val="minor"/>
      </rPr>
      <t xml:space="preserve">
1.2 07.2001 - 12.2007, 1198 ccm, 54 PS
1.2 01.2003 - 12.2007, 1198 ccm, 64 PS
1.4 04.2000 - 03.2003, 1397 ccm, 60 PS
1.4 04.2000 - 05.2003, 1397 ccm, 68 PS
1.4 16V 05.2000 - 12.2007, 1390 ccm, 75 PS
1.4 16V 04.2006 - 12.2007, 1390 ccm, 80 PS
1.4 16V 04.2000 - 12.2007, 1390 ccm, 100 PS
1.4 TDI 10.2005 - 12.2007, 1422 ccm, 70 PS
1.4 TDI 04.2003 - 12.2007, 1422 ccm, 75 PS
1.4 TDI 10.2005 - 12.2007, 1422 ccm, 80 PS
1.9 SDI 04.2000 - 12.2007, 1896 ccm, 64 PS
1.9 TDI 04.2000 - 12.2007, 1896 ccm, 100 PS
2.0 04.2000 - 12.2007, 1984 ccm, 116 PS
</t>
    </r>
    <r>
      <rPr>
        <b/>
        <sz val="11"/>
        <color theme="1"/>
        <rFont val="宋体"/>
        <charset val="134"/>
        <scheme val="minor"/>
      </rPr>
      <t>Skoda Fabia I Saloon (6Y3) ( 10.1999 - 12.2007 , 54 - 116 PS)</t>
    </r>
    <r>
      <rPr>
        <sz val="11"/>
        <color theme="1"/>
        <rFont val="宋体"/>
        <charset val="134"/>
        <scheme val="minor"/>
      </rPr>
      <t xml:space="preserve">
1.2 07.2001 - 12.2007, 1198 ccm, 54 PS
1.2 01.2003 - 12.2007, 1198 ccm, 64 PS
1.4 04.2000 - 08.2002, 1397 ccm, 60 PS
1.4 07.2001 - 05.2003, 1397 ccm, 68 PS
1.4 16V 10.1999 - 12.2007, 1390 ccm, 75 PS
1.4 16V 04.2006 - 12.2007, 1390 ccm, 80 PS
1.4 16V 12.1999 - 12.2007, 1390 ccm, 100 PS
1.4 TDI 10.2005 - 12.2007, 1422 ccm, 70 PS
1.4 TDI 04.2003 - 12.2007, 1422 ccm, 75 PS
1.4 TDI 10.2005 - 12.2007, 1422 ccm, 80 PS
1.9 SDI 11.1999 - 12.2007, 1896 ccm, 64 PS
1.9 TDI 01.2000 - 12.2007, 1896 ccm, 100 PS
2.0 12.1999 - 12.2007, 1984 ccm, 116 PS
</t>
    </r>
    <r>
      <rPr>
        <b/>
        <sz val="11"/>
        <color theme="1"/>
        <rFont val="宋体"/>
        <charset val="134"/>
        <scheme val="minor"/>
      </rPr>
      <t>Skoda Fabia I Praktik (6Y5) ( 07.2001 - 12.2007 , 54 - 70 PS)</t>
    </r>
    <r>
      <rPr>
        <sz val="11"/>
        <color theme="1"/>
        <rFont val="宋体"/>
        <charset val="134"/>
        <scheme val="minor"/>
      </rPr>
      <t xml:space="preserve">
1.2 07.2001 - 12.2007, 1198 ccm, 54 PS
1.2 01.2003 - 12.2007, 1198 ccm, 64 PS
1.4 07.2001 - 05.2003, 1397 ccm, 68 PS
1.4 TDI 10.2005 - 12.2007, 1422 ccm, 70 PS
1.9 SDI 07.2001 - 12.2007, 1896 ccm, 64 PS
</t>
    </r>
    <r>
      <rPr>
        <b/>
        <sz val="11"/>
        <color theme="1"/>
        <rFont val="宋体"/>
        <charset val="134"/>
        <scheme val="minor"/>
      </rPr>
      <t>Skoda Roomster (5J) ( 03.2006 - 05.2015 , 64 - 105 PS)</t>
    </r>
    <r>
      <rPr>
        <sz val="11"/>
        <color theme="1"/>
        <rFont val="宋体"/>
        <charset val="134"/>
        <scheme val="minor"/>
      </rPr>
      <t xml:space="preserve">
1.2 05.2006 - 01.2007, 1198 ccm, 64 PS
1.2 01.2007 - 05.2015, 1198 ccm, 70 PS
1.2 TDI 03.2010 - 05.2015, 1199 ccm, 75 PS
1.2 TSI 03.2010 - 05.2015, 1197 ccm, 86 PS
1.2 TSI 03.2010 - 05.2015, 1197 ccm, 105 PS
1.4 09.2006 - 05.2015, 1390 ccm, 86 PS
1.4 TDI 07.2006 - 03.2010, 1422 ccm, 70 PS
1.4 TDI 09.2006 - 03.2010, 1422 ccm, 80 PS
1.6 09.2006 - 05.2015, 1598 ccm, 105 PS
1.6 TDI 03.2010 - 05.2015, 1598 ccm, 90 PS
1.6 TDI 03.2010 - 05.2015, 1598 ccm, 105 PS
1.9 TDI 03.2006 - 05.2006, 1896 ccm, 101 PS
1.9 TDI 09.2006 - 03.2010, 1896 ccm, 105 PS
</t>
    </r>
    <r>
      <rPr>
        <b/>
        <sz val="11"/>
        <color theme="1"/>
        <rFont val="宋体"/>
        <charset val="134"/>
        <scheme val="minor"/>
      </rPr>
      <t>Skoda Fabia II Hatchback (542) ( 12.2006 - 12.2014 , 60 - 180 PS)</t>
    </r>
    <r>
      <rPr>
        <sz val="11"/>
        <color theme="1"/>
        <rFont val="宋体"/>
        <charset val="134"/>
        <scheme val="minor"/>
      </rPr>
      <t xml:space="preserve">
1.2 12.2006 - 12.2014, 1198 ccm, 60 PS
1.2 01.2007 - 12.2014, 1198 ccm, 70 PS
1.2 12V 11.2011 - 12.2014, 1198 ccm, 60 PS
1.2 TDI 05.2010 - 12.2014, 1199 ccm, 75 PS
1.2 TSI 03.2010 - 12.2014, 1197 ccm, 86 PS
1.2 TSI 03.2010 - 12.2014, 1197 ccm, 105 PS
1.4 01.2007 - 12.2014, 1390 ccm, 86 PS
1.4 TDI 02.2007 - 03.2010, 1422 ccm, 70 PS
1.4 TDI 01.2007 - 03.2010, 1422 ccm, 80 PS
1.4 TSI RS 05.2010 - 12.2014, 1390 ccm, 180 PS
1.6 04.2007 - 12.2014, 1598 ccm, 105 PS
1.6 TDI 04.2010 - 12.2014, 1598 ccm, 75 PS
1.6 TDI 03.2010 - 12.2014, 1598 ccm, 90 PS
1.6 TDI 03.2010 - 12.2014, 1598 ccm, 105 PS
1.9 TDI 04.2007 - 03.2010, 1896 ccm, 105 PS
</t>
    </r>
    <r>
      <rPr>
        <b/>
        <sz val="11"/>
        <color theme="1"/>
        <rFont val="宋体"/>
        <charset val="134"/>
        <scheme val="minor"/>
      </rPr>
      <t>Skoda Fabia II Combi (545) ( 10.2007 - 12.2014 , 60 - 180 PS)</t>
    </r>
    <r>
      <rPr>
        <sz val="11"/>
        <color theme="1"/>
        <rFont val="宋体"/>
        <charset val="134"/>
        <scheme val="minor"/>
      </rPr>
      <t xml:space="preserve">
1.2 10.2007 - 11.2014, 1198 ccm, 60 PS
1.2 10.2007 - 12.2014, 1198 ccm, 70 PS
1.2 12V 11.2011 - 12.2014, 1198 ccm, 60 PS
1.2 TDI 05.2010 - 12.2014, 1199 ccm, 75 PS
1.2 TSI 03.2010 - 12.2014, 1197 ccm, 86 PS
1.2 TSI 03.2010 - 12.2014, 1197 ccm, 105 PS
1.4 10.2007 - 12.2014, 1390 ccm, 86 PS
1.4 TDI 10.2007 - 03.2010, 1422 ccm, 70 PS
1.4 TDI 10.2007 - 03.2010, 1422 ccm, 80 PS
1.4 TSI RS 05.2010 - 12.2014, 1390 ccm, 180 PS
1.6 10.2007 - 12.2014, 1598 ccm, 105 PS
1.6 TDI 04.2010 - 12.2014, 1598 ccm, 75 PS
1.6 TDI 03.2010 - 12.2014, 1598 ccm, 90 PS
1.6 TDI 03.2010 - 12.2014, 1598 ccm, 105 PS
1.9 TDI 10.2007 - 03.2010, 1896 ccm, 105 PS
</t>
    </r>
    <r>
      <rPr>
        <b/>
        <sz val="11"/>
        <color theme="1"/>
        <rFont val="宋体"/>
        <charset val="134"/>
        <scheme val="minor"/>
      </rPr>
      <t>Skoda Roomster Praktik (5J) ( 03.2007 - 05.2015 , 70 - 90 PS)</t>
    </r>
    <r>
      <rPr>
        <sz val="11"/>
        <color theme="1"/>
        <rFont val="宋体"/>
        <charset val="134"/>
        <scheme val="minor"/>
      </rPr>
      <t xml:space="preserve">
1.2 03.2007 - 05.2015, 1198 ccm, 70 PS
1.2 TDI 03.2010 - 05.2015, 1199 ccm, 75 PS
1.2 TSI 03.2010 - 05.2015, 1197 ccm, 86 PS
1.4 03.2007 - 05.2015, 1390 ccm, 86 PS
1.4 TDI 03.2007 - 03.2010, 1422 ccm, 70 PS
1.4 TDI 03.2007 - 03.2010, 1422 ccm, 80 PS
1.6 TDI 03.2010 - 05.2015, 1598 ccm, 90 PS
</t>
    </r>
    <r>
      <rPr>
        <b/>
        <sz val="11"/>
        <color theme="1"/>
        <rFont val="宋体"/>
        <charset val="134"/>
        <scheme val="minor"/>
      </rPr>
      <t>VW Polo IV Hatchback (9N) ( 10.2001 - 11.2009 , 54 - 180 PS)</t>
    </r>
    <r>
      <rPr>
        <sz val="11"/>
        <color theme="1"/>
        <rFont val="宋体"/>
        <charset val="134"/>
        <scheme val="minor"/>
      </rPr>
      <t xml:space="preserve">
1.2 01.2002 - 05.2007, 1198 ccm, 54 PS
1.2 05.2007 - 11.2009, 1198 ccm, 60 PS
1.2 12V 10.2001 - 07.2007, 1198 ccm, 64 PS
1.2 12V 05.2007 - 11.2009, 1198 ccm, 69 PS
1.4 08.2002 - 11.2009, 1390 ccm, 86 PS
1.4 16V 10.2001 - 05.2008, 1390 ccm, 75 PS
1.4 16V 05.2006 - 11.2009, 1390 ccm, 80 PS
1.4 16V 10.2001 - 05.2008, 1390 ccm, 101 PS
1.4 FSI 02.2002 - 07.2006, 1390 ccm, 86 PS
1.4 TDI 04.2005 - 11.2009, 1422 ccm, 70 PS
1.4 TDI 10.2001 - 06.2005, 1422 ccm, 75 PS
1.4 TDI 04.2005 - 11.2009, 1422 ccm, 80 PS
1.6 16V 05.2006 - 11.2009, 1598 ccm, 105 PS
1.8 GTI 09.2005 - 11.2009, 1781 ccm, 150 PS
1.8 GTi Cup Edition 05.2006 - 11.2009, 1781 ccm, 180 PS
1.9 SDI 10.2001 - 11.2009, 1896 ccm, 64 PS
1.9 TDI 10.2001 - 11.2009, 1896 ccm, 101 PS
1.9 TDI 11.2003 - 11.2009, 1896 ccm, 130 PS
</t>
    </r>
    <r>
      <rPr>
        <b/>
        <sz val="11"/>
        <color theme="1"/>
        <rFont val="宋体"/>
        <charset val="134"/>
        <scheme val="minor"/>
      </rPr>
      <t>VW Polo IV Saloon (9A4, 9A2, 9N2, 9A6) ( 09.2002 - ... , 64 - 120 PS)</t>
    </r>
    <r>
      <rPr>
        <sz val="11"/>
        <color theme="1"/>
        <rFont val="宋体"/>
        <charset val="134"/>
        <scheme val="minor"/>
      </rPr>
      <t xml:space="preserve">
1.0 02.2003 - 10.2003, 999 ccm, 79 PS
1.4 07.2003 - 04.2012, 1390 ccm, 75 PS
1.4 12.2003 - 05.2005, 1390 ccm, 86 PS
1.4 11.2003 - ..., 1390 ccm, 101 PS
1.4 TDI 07.2003 - ..., 1422 ccm, 75 PS
1.6 09.2002 - ..., 1598 ccm, 101 PS
1.6 Flex 05.2008 - 10.2014, 1598 ccm, 104 PS
1.6 Total Flex 10.2004 - ..., 1598 ccm, 101 PS
1.9 SDI 09.2002 - 04.2012, 1896 ccm, 64 PS
1.9 TDi 09.2002 - ..., 1896 ccm, 101 PS</t>
    </r>
  </si>
  <si>
    <t>JN-6D013-5-2#</t>
  </si>
  <si>
    <r>
      <rPr>
        <b/>
        <sz val="11"/>
        <color rgb="FFFF0000"/>
        <rFont val="宋体"/>
        <charset val="134"/>
      </rPr>
      <t>6Q1820741C</t>
    </r>
    <r>
      <rPr>
        <sz val="11"/>
        <color rgb="FF000000"/>
        <rFont val="宋体"/>
        <charset val="134"/>
      </rPr>
      <t xml:space="preserve">
6Q1820741J
6Q1820741L</t>
    </r>
  </si>
  <si>
    <r>
      <rPr>
        <b/>
        <sz val="11"/>
        <color theme="1"/>
        <rFont val="宋体"/>
        <charset val="134"/>
        <scheme val="minor"/>
      </rPr>
      <t>Seat Ibiza III Hatchback (6L) ( 02.2002 - 11.2009 , 60 - 180 PS)</t>
    </r>
    <r>
      <rPr>
        <sz val="11"/>
        <color theme="1"/>
        <rFont val="宋体"/>
        <charset val="134"/>
        <scheme val="minor"/>
      </rPr>
      <t xml:space="preserve">
1.2 06.2007 - 05.2008, 1198 ccm, 60 PS
1.2 02.2002 - 06.2006, 1198 ccm, 64 PS
1.2 12V 05.2006 - 11.2009, 1198 ccm, 70 PS
1.4 16V 02.2002 - 12.2007, 1390 ccm, 75 PS
1.4 16V 05.2006 - 11.2009, 1390 ccm, 86 PS
1.4 16V 02.2002 - 11.2009, 1390 ccm, 100 PS
1.4 TDI 05.2005 - 11.2009, 1422 ccm, 70 PS
1.4 TDI 05.2002 - 12.2005, 1422 ccm, 75 PS
1.4 TDI 06.2005 - 11.2009, 1422 ccm, 80 PS
1.6 02.2003 - 11.2009, 1598 ccm, 101 PS
1.6 16V 11.2006 - 11.2009, 1598 ccm, 105 PS
1.8 T Cupra R 01.2004 - 02.2008, 1781 ccm, 180 PS
1.8 T FR 12.2003 - 05.2008, 1781 ccm, 150 PS
1.9 SDI 02.2002 - 12.2005, 1896 ccm, 64 PS
1.9 TDI Cupra R 03.2004 - 02.2008, 1896 ccm, 160 PS
2.0 04.2002 - 11.2009, 1984 ccm, 116 PS
</t>
    </r>
    <r>
      <rPr>
        <b/>
        <sz val="11"/>
        <color theme="1"/>
        <rFont val="宋体"/>
        <charset val="134"/>
        <scheme val="minor"/>
      </rPr>
      <t>Seat Córdoba II Saloon (6L2) ( 09.2002 - 11.2009 , 64 - 115 PS)</t>
    </r>
    <r>
      <rPr>
        <sz val="11"/>
        <color theme="1"/>
        <rFont val="宋体"/>
        <charset val="134"/>
        <scheme val="minor"/>
      </rPr>
      <t xml:space="preserve">
1.2 10.2002 - 06.2006, 1198 ccm, 64 PS
1.2 12V 05.2006 - 11.2009, 1198 ccm, 70 PS
1.4 16V 09.2002 - 12.2007, 1390 ccm, 75 PS
1.4 16V 05.2006 - 11.2009, 1390 ccm, 86 PS
1.4 16V 10.2002 - 11.2009, 1390 ccm, 100 PS
1.4 TDI 05.2005 - 11.2009, 1422 ccm, 70 PS
1.4 TDI 10.2002 - 12.2005, 1422 ccm, 75 PS
1.4 TDI 06.2005 - 11.2009, 1422 ccm, 80 PS
1.6 04.2003 - 11.2009, 1598 ccm, 101 PS
1.6 16V 11.2006 - 11.2009, 1598 ccm, 105 PS
1.9 SDI 09.2002 - 11.2009, 1896 ccm, 64 PS
2.0 09.2002 - 11.2009, 1984 ccm, 115 PS
</t>
    </r>
    <r>
      <rPr>
        <b/>
        <sz val="11"/>
        <color theme="1"/>
        <rFont val="宋体"/>
        <charset val="134"/>
        <scheme val="minor"/>
      </rPr>
      <t>Skoda Fabia I Hatchback (6Y2) ( 08.1999 - 03.2008 , 54 - 116 PS)</t>
    </r>
    <r>
      <rPr>
        <sz val="11"/>
        <color theme="1"/>
        <rFont val="宋体"/>
        <charset val="134"/>
        <scheme val="minor"/>
      </rPr>
      <t xml:space="preserve">
1.2 07.2001 - 04.2007, 1198 ccm, 54 PS
1.2 01.2003 - 03.2008, 1198 ccm, 64 PS
1.4 08.2000 - 08.2002, 1397 ccm, 60 PS
1.4 08.1999 - 05.2003, 1397 ccm, 68 PS
1.4 16V 12.1999 - 03.2008, 1390 ccm, 75 PS
1.4 16V 12.1999 - 03.2008, 1390 ccm, 100 PS
1.4 TDI 04.2003 - 03.2008, 1422 ccm, 75 PS
1.9 SDI 12.1999 - 03.2008, 1896 ccm, 64 PS
2.0 12.1999 - 03.2008, 1984 ccm, 116 PS
</t>
    </r>
    <r>
      <rPr>
        <b/>
        <sz val="11"/>
        <color theme="1"/>
        <rFont val="宋体"/>
        <charset val="134"/>
        <scheme val="minor"/>
      </rPr>
      <t>Skoda Fabia I Combi (6Y5) ( 04.2000 - 12.2007 , 54 - 116 PS)</t>
    </r>
    <r>
      <rPr>
        <sz val="11"/>
        <color theme="1"/>
        <rFont val="宋体"/>
        <charset val="134"/>
        <scheme val="minor"/>
      </rPr>
      <t xml:space="preserve">
1.2 07.2001 - 12.2007, 1198 ccm, 54 PS
1.2 01.2003 - 12.2007, 1198 ccm, 64 PS
1.4 04.2000 - 03.2003, 1397 ccm, 60 PS
1.4 04.2000 - 05.2003, 1397 ccm, 68 PS
1.4 16V 05.2000 - 12.2007, 1390 ccm, 75 PS
1.4 16V 04.2000 - 12.2007, 1390 ccm, 100 PS
1.4 TDI 04.2003 - 12.2007, 1422 ccm, 75 PS
1.9 SDI 04.2000 - 12.2007, 1896 ccm, 64 PS
2.0 04.2000 - 12.2007, 1984 ccm, 116 PS
</t>
    </r>
    <r>
      <rPr>
        <b/>
        <sz val="11"/>
        <color theme="1"/>
        <rFont val="宋体"/>
        <charset val="134"/>
        <scheme val="minor"/>
      </rPr>
      <t>Skoda Fabia I Saloon (6Y3) ( 10.1999 - 12.2007 , 54 - 116 PS)</t>
    </r>
    <r>
      <rPr>
        <sz val="11"/>
        <color theme="1"/>
        <rFont val="宋体"/>
        <charset val="134"/>
        <scheme val="minor"/>
      </rPr>
      <t xml:space="preserve">
1.2 07.2001 - 12.2007, 1198 ccm, 54 PS
1.2 01.2003 - 12.2007, 1198 ccm, 64 PS
1.4 04.2000 - 08.2002, 1397 ccm, 60 PS
1.4 07.2001 - 05.2003, 1397 ccm, 68 PS
1.4 16V 10.1999 - 12.2007, 1390 ccm, 75 PS
1.4 16V 12.1999 - 12.2007, 1390 ccm, 100 PS
1.4 TDI 04.2003 - 12.2007, 1422 ccm, 75 PS
1.9 SDI 11.1999 - 12.2007, 1896 ccm, 64 PS
2.0 12.1999 - 12.2007, 1984 ccm, 116 PS
</t>
    </r>
    <r>
      <rPr>
        <b/>
        <sz val="11"/>
        <color theme="1"/>
        <rFont val="宋体"/>
        <charset val="134"/>
        <scheme val="minor"/>
      </rPr>
      <t>Skoda Fabia I Praktik (6Y5) ( 07.2001 - 12.2007 , 54 - 68 PS)</t>
    </r>
    <r>
      <rPr>
        <sz val="11"/>
        <color theme="1"/>
        <rFont val="宋体"/>
        <charset val="134"/>
        <scheme val="minor"/>
      </rPr>
      <t xml:space="preserve">
1.2 07.2001 - 12.2007, 1198 ccm, 54 PS
1.2 01.2003 - 12.2007, 1198 ccm, 64 PS
1.4 07.2001 - 05.2003, 1397 ccm, 68 PS
1.9 SDI 07.2001 - 12.2007, 1896 ccm, 64 PS
</t>
    </r>
    <r>
      <rPr>
        <b/>
        <sz val="11"/>
        <color theme="1"/>
        <rFont val="宋体"/>
        <charset val="134"/>
        <scheme val="minor"/>
      </rPr>
      <t>Skoda Roomster (5J) ( 05.2006 - 05.2015 , 64 - 105 PS)</t>
    </r>
    <r>
      <rPr>
        <sz val="11"/>
        <color theme="1"/>
        <rFont val="宋体"/>
        <charset val="134"/>
        <scheme val="minor"/>
      </rPr>
      <t xml:space="preserve">
1.2 05.2006 - 01.2007, 1198 ccm, 64 PS
1.4 TDI 09.2006 - 03.2010, 1422 ccm, 80 PS
1.6 09.2006 - 05.2015, 1598 ccm, 105 PS
</t>
    </r>
    <r>
      <rPr>
        <b/>
        <sz val="11"/>
        <color theme="1"/>
        <rFont val="宋体"/>
        <charset val="134"/>
        <scheme val="minor"/>
      </rPr>
      <t>Skoda Fabia II Hatchback (542) ( 12.2006 - 12.2014 , 60 - 105 PS)</t>
    </r>
    <r>
      <rPr>
        <sz val="11"/>
        <color theme="1"/>
        <rFont val="宋体"/>
        <charset val="134"/>
        <scheme val="minor"/>
      </rPr>
      <t xml:space="preserve">
1.2 12.2006 - 12.2014, 1198 ccm, 60 PS
1.2 01.2007 - 12.2014, 1198 ccm, 70 PS
1.4 TDI 02.2007 - 03.2010, 1422 ccm, 70 PS
1.4 TDI 01.2007 - 03.2010, 1422 ccm, 80 PS
1.6 04.2007 - 12.2014, 1598 ccm, 105 PS
</t>
    </r>
    <r>
      <rPr>
        <b/>
        <sz val="11"/>
        <color theme="1"/>
        <rFont val="宋体"/>
        <charset val="134"/>
        <scheme val="minor"/>
      </rPr>
      <t>Skoda Fabia II Combi (545) ( 10.2007 - 12.2014 , 60 - 105 PS)</t>
    </r>
    <r>
      <rPr>
        <sz val="11"/>
        <color theme="1"/>
        <rFont val="宋体"/>
        <charset val="134"/>
        <scheme val="minor"/>
      </rPr>
      <t xml:space="preserve">
1.2 10.2007 - 11.2014, 1198 ccm, 60 PS
1.2 10.2007 - 12.2014, 1198 ccm, 70 PS
1.4 TDI 10.2007 - 03.2010, 1422 ccm, 70 PS
1.4 TDI 10.2007 - 03.2010, 1422 ccm, 80 PS
1.6 10.2007 - 12.2014, 1598 ccm, 105 PS
</t>
    </r>
    <r>
      <rPr>
        <b/>
        <sz val="11"/>
        <color theme="1"/>
        <rFont val="宋体"/>
        <charset val="134"/>
        <scheme val="minor"/>
      </rPr>
      <t>Skoda Roomster Praktik (5J) ( 03.2007 - 03.2010 , 80 PS)</t>
    </r>
    <r>
      <rPr>
        <sz val="11"/>
        <color theme="1"/>
        <rFont val="宋体"/>
        <charset val="134"/>
        <scheme val="minor"/>
      </rPr>
      <t xml:space="preserve">
1.4 TDI 03.2007 - 03.2010, 1422 ccm, 80 PS
</t>
    </r>
    <r>
      <rPr>
        <b/>
        <sz val="11"/>
        <color theme="1"/>
        <rFont val="宋体"/>
        <charset val="134"/>
        <scheme val="minor"/>
      </rPr>
      <t>VW Polo IV Hatchback (9N) ( 10.2001 - 11.2009 , 64 - 101 PS)</t>
    </r>
    <r>
      <rPr>
        <sz val="11"/>
        <color theme="1"/>
        <rFont val="宋体"/>
        <charset val="134"/>
        <scheme val="minor"/>
      </rPr>
      <t xml:space="preserve">
1.4 08.2002 - 11.2009, 1390 ccm, 86 PS
1.4 TDI 04.2005 - 11.2009, 1422 ccm, 70 PS
1.4 TDI 10.2001 - 06.2005, 1422 ccm, 75 PS</t>
    </r>
  </si>
  <si>
    <t>JN-6D013-5-1#</t>
  </si>
  <si>
    <r>
      <rPr>
        <b/>
        <sz val="11"/>
        <color rgb="FFFF0000"/>
        <rFont val="宋体"/>
        <charset val="134"/>
        <scheme val="minor"/>
      </rPr>
      <t>6Q1820743F</t>
    </r>
    <r>
      <rPr>
        <sz val="11"/>
        <color theme="1"/>
        <rFont val="宋体"/>
        <charset val="134"/>
        <scheme val="minor"/>
      </rPr>
      <t xml:space="preserve">
6Q1820743E
6Q1820743AF
6Q0820743
6Q0820743AE</t>
    </r>
  </si>
  <si>
    <t>JN-6D013-5-3#</t>
  </si>
  <si>
    <t>6Q0820744L</t>
  </si>
  <si>
    <t>JN-6D014-5-4#</t>
  </si>
  <si>
    <r>
      <rPr>
        <b/>
        <sz val="11"/>
        <color rgb="FFFF0000"/>
        <rFont val="宋体"/>
        <charset val="134"/>
        <scheme val="minor"/>
      </rPr>
      <t>6Q0820721H</t>
    </r>
    <r>
      <rPr>
        <sz val="11"/>
        <color theme="1"/>
        <rFont val="宋体"/>
        <charset val="134"/>
        <scheme val="minor"/>
      </rPr>
      <t xml:space="preserve">
6Q0820721AM
6Q0820721AL</t>
    </r>
  </si>
  <si>
    <t>VW Polo Hatchback (9N3) 2005-2009</t>
  </si>
  <si>
    <t>JN-6D014-5-5#</t>
  </si>
  <si>
    <t>6RD820741A
6R0820741A</t>
  </si>
  <si>
    <t>Suction Line（短）</t>
  </si>
  <si>
    <t>JN-6D015-5-2#</t>
  </si>
  <si>
    <t>6RD820744
6R0820744</t>
  </si>
  <si>
    <t>JN-6D015-5-3#</t>
  </si>
  <si>
    <t>6RD0820721
6Q0820721AJ</t>
  </si>
  <si>
    <t>JN-6D015-5-4#</t>
  </si>
  <si>
    <r>
      <rPr>
        <b/>
        <sz val="11"/>
        <color rgb="FFFF0000"/>
        <rFont val="宋体"/>
        <charset val="134"/>
      </rPr>
      <t>1KD820721M</t>
    </r>
    <r>
      <rPr>
        <sz val="11"/>
        <color rgb="FF000000"/>
        <rFont val="宋体"/>
        <charset val="134"/>
      </rPr>
      <t xml:space="preserve">
1K0820721BQ
1K0820721AR</t>
    </r>
  </si>
  <si>
    <r>
      <rPr>
        <b/>
        <sz val="11"/>
        <rFont val="宋体"/>
        <charset val="134"/>
        <scheme val="minor"/>
      </rPr>
      <t>Audi A3 Hatchback (8P1) ( 09.2007 - 08.2012 , 125 PS)</t>
    </r>
    <r>
      <rPr>
        <sz val="11"/>
        <rFont val="宋体"/>
        <charset val="134"/>
        <scheme val="minor"/>
      </rPr>
      <t xml:space="preserve">
1.4 TFSI 09.2007 - 08.2012, 1390 ccm, 125 PS
</t>
    </r>
    <r>
      <rPr>
        <b/>
        <sz val="11"/>
        <rFont val="宋体"/>
        <charset val="134"/>
        <scheme val="minor"/>
      </rPr>
      <t>Audi A3 Sportback (8PA) ( 09.2007 - 03.2013 , 125 PS)</t>
    </r>
    <r>
      <rPr>
        <sz val="11"/>
        <rFont val="宋体"/>
        <charset val="134"/>
        <scheme val="minor"/>
      </rPr>
      <t xml:space="preserve">
1.4 TFSI 09.2007 - 03.2013, 1390 ccm, 125 PS
</t>
    </r>
    <r>
      <rPr>
        <b/>
        <sz val="11"/>
        <rFont val="宋体"/>
        <charset val="134"/>
        <scheme val="minor"/>
      </rPr>
      <t>Audi A3 Convertible (8P7) ( 02.2011 - 05.2013 , 125 PS)</t>
    </r>
    <r>
      <rPr>
        <sz val="11"/>
        <rFont val="宋体"/>
        <charset val="134"/>
        <scheme val="minor"/>
      </rPr>
      <t xml:space="preserve">
1.4 TFSI 02.2011 - 05.2013, 1390 ccm, 125 PS
</t>
    </r>
    <r>
      <rPr>
        <b/>
        <sz val="11"/>
        <rFont val="宋体"/>
        <charset val="134"/>
        <scheme val="minor"/>
      </rPr>
      <t>Seat Altea (5P1) ( 11.2007 - ... , 125 PS)</t>
    </r>
    <r>
      <rPr>
        <sz val="11"/>
        <rFont val="宋体"/>
        <charset val="134"/>
        <scheme val="minor"/>
      </rPr>
      <t xml:space="preserve">
1.4 TSI 11.2007 - ..., 1390 ccm, 125 PS
</t>
    </r>
    <r>
      <rPr>
        <b/>
        <sz val="11"/>
        <rFont val="宋体"/>
        <charset val="134"/>
        <scheme val="minor"/>
      </rPr>
      <t>Seat Leon II Hatchback (1P1) ( 11.2007 - 12.2012 , 125 PS)</t>
    </r>
    <r>
      <rPr>
        <sz val="11"/>
        <rFont val="宋体"/>
        <charset val="134"/>
        <scheme val="minor"/>
      </rPr>
      <t xml:space="preserve">
1.4 TSI 11.2007 - 12.2012, 1390 ccm, 125 PS
</t>
    </r>
    <r>
      <rPr>
        <b/>
        <sz val="11"/>
        <rFont val="宋体"/>
        <charset val="134"/>
        <scheme val="minor"/>
      </rPr>
      <t>Seat Altea XL (5P5, 5P8) ( 11.2007 - ... , 125 PS)</t>
    </r>
    <r>
      <rPr>
        <sz val="11"/>
        <rFont val="宋体"/>
        <charset val="134"/>
        <scheme val="minor"/>
      </rPr>
      <t xml:space="preserve">
1.4 TSI 11.2007 - ..., 1390 ccm, 125 PS
</t>
    </r>
    <r>
      <rPr>
        <b/>
        <sz val="11"/>
        <rFont val="宋体"/>
        <charset val="134"/>
        <scheme val="minor"/>
      </rPr>
      <t>Skoda Octavia II Hatchback (1Z3) ( 11.2008 - 06.2013 , 122 PS)</t>
    </r>
    <r>
      <rPr>
        <sz val="11"/>
        <rFont val="宋体"/>
        <charset val="134"/>
        <scheme val="minor"/>
      </rPr>
      <t xml:space="preserve">
1.4 TSI 11.2008 - 06.2013, 1390 ccm, 122 PS
</t>
    </r>
    <r>
      <rPr>
        <b/>
        <sz val="11"/>
        <rFont val="宋体"/>
        <charset val="134"/>
        <scheme val="minor"/>
      </rPr>
      <t>Skoda Octavia II Combi (1Z5) ( 11.2008 - 06.2013 , 122 PS)</t>
    </r>
    <r>
      <rPr>
        <sz val="11"/>
        <rFont val="宋体"/>
        <charset val="134"/>
        <scheme val="minor"/>
      </rPr>
      <t xml:space="preserve">
1.4 TSI 11.2008 - 06.2013, 1390 ccm, 122 PS
</t>
    </r>
    <r>
      <rPr>
        <b/>
        <sz val="11"/>
        <rFont val="宋体"/>
        <charset val="134"/>
        <scheme val="minor"/>
      </rPr>
      <t>Skoda Superb II Hatchback (3T4) ( 07.2008 - 05.2015 , 125 PS)</t>
    </r>
    <r>
      <rPr>
        <sz val="11"/>
        <rFont val="宋体"/>
        <charset val="134"/>
        <scheme val="minor"/>
      </rPr>
      <t xml:space="preserve">
1.4 TSI 07.2008 - 05.2015, 1390 ccm, 125 PS
Skoda Yeti (5L) ( 05.2015 - 12.2017 , 125 PS)
1.4 TSI 05.2015 - 12.2017, 1395 ccm, 125 PS
</t>
    </r>
    <r>
      <rPr>
        <b/>
        <sz val="11"/>
        <rFont val="宋体"/>
        <charset val="134"/>
        <scheme val="minor"/>
      </rPr>
      <t>Skoda Superb II Estate (3T5) ( 10.2009 - 05.2015 , 125 PS)</t>
    </r>
    <r>
      <rPr>
        <sz val="11"/>
        <rFont val="宋体"/>
        <charset val="134"/>
        <scheme val="minor"/>
      </rPr>
      <t xml:space="preserve">
1.4 TSI 10.2009 - 05.2015, 1390 ccm, 125 PS
</t>
    </r>
    <r>
      <rPr>
        <b/>
        <sz val="11"/>
        <rFont val="宋体"/>
        <charset val="134"/>
        <scheme val="minor"/>
      </rPr>
      <t>VW Golf V Hatchback (1K1) ( 11.2005 - 11.2008 , 140 - 170 PS)</t>
    </r>
    <r>
      <rPr>
        <sz val="11"/>
        <rFont val="宋体"/>
        <charset val="134"/>
        <scheme val="minor"/>
      </rPr>
      <t xml:space="preserve">
1.4 TSI 05.2006 - 11.2008, 1390 ccm, 140 PS
1.4 TSI 11.2005 - 11.2008, 1390 ccm, 170 PS
</t>
    </r>
    <r>
      <rPr>
        <b/>
        <sz val="11"/>
        <rFont val="宋体"/>
        <charset val="134"/>
        <scheme val="minor"/>
      </rPr>
      <t>VW Golf Plus / Crossgolf (5M1, 521) ( 05.2006 - 06.2008 , 140 - 170 PS)</t>
    </r>
    <r>
      <rPr>
        <sz val="11"/>
        <rFont val="宋体"/>
        <charset val="134"/>
        <scheme val="minor"/>
      </rPr>
      <t xml:space="preserve">
1.4 TSI 05.2006 - 06.2008, 1390 ccm, 140 PS
1.4 TSI 05.2006 - 06.2008, 1390 ccm, 170 PS
</t>
    </r>
    <r>
      <rPr>
        <b/>
        <sz val="11"/>
        <rFont val="宋体"/>
        <charset val="134"/>
        <scheme val="minor"/>
      </rPr>
      <t>VW Jetta Mk5 (1K) ( 07.2006 - 10.2010 , 122 - 170 PS)</t>
    </r>
    <r>
      <rPr>
        <sz val="11"/>
        <rFont val="宋体"/>
        <charset val="134"/>
        <scheme val="minor"/>
      </rPr>
      <t xml:space="preserve">
1.4 TSI 05.2007 - 10.2010, 1390 ccm, 122 PS
1.4 TSI 07.2006 - 10.2010, 1390 ccm, 140 PS
1.4 TSI 07.2008 - 10.2010, 1390 ccm, 160 PS
1.4 TSI 07.2006 - 10.2010, 1390 ccm, 170 PS
</t>
    </r>
    <r>
      <rPr>
        <b/>
        <sz val="11"/>
        <rFont val="宋体"/>
        <charset val="134"/>
        <scheme val="minor"/>
      </rPr>
      <t>VW Eos (1F7, 1F8) ( 11.2007 - 08.2015 , 122 - 160 PS)</t>
    </r>
    <r>
      <rPr>
        <sz val="11"/>
        <rFont val="宋体"/>
        <charset val="134"/>
        <scheme val="minor"/>
      </rPr>
      <t xml:space="preserve">
1.4 TSI 11.2007 - 08.2015, 1390 ccm, 122 PS
1.4 TSI 05.2008 - 08.2015, 1390 ccm, 160 PS
</t>
    </r>
    <r>
      <rPr>
        <b/>
        <sz val="11"/>
        <rFont val="宋体"/>
        <charset val="134"/>
        <scheme val="minor"/>
      </rPr>
      <t>VW Golf V Variant (1K5) ( 06.2007 - 07.2009 , 140 - 170 PS)</t>
    </r>
    <r>
      <rPr>
        <sz val="11"/>
        <rFont val="宋体"/>
        <charset val="134"/>
        <scheme val="minor"/>
      </rPr>
      <t xml:space="preserve">
1.4 TSI 06.2007 - 07.2009, 1390 ccm, 140 PS
1.4 TSI 06.2007 - 07.2009, 1390 ccm, 170 PS
</t>
    </r>
    <r>
      <rPr>
        <b/>
        <sz val="11"/>
        <rFont val="宋体"/>
        <charset val="134"/>
        <scheme val="minor"/>
      </rPr>
      <t>VW Scirocco III (137, 138) ( 05.2008 - 11.2017 , 122 - 160 PS)</t>
    </r>
    <r>
      <rPr>
        <sz val="11"/>
        <rFont val="宋体"/>
        <charset val="134"/>
        <scheme val="minor"/>
      </rPr>
      <t xml:space="preserve">
1.4 TSI 08.2008 - 11.2017, 1390 ccm, 122 PS
1.4 TSI 11.2013 - 11.2017, 1395 ccm, 125 PS
1.4 TSI 07.2015 - 11.2017, 1395 ccm, 150 PS
1.4 TSI 05.2008 - 11.2017, 1390 ccm, 160 PS
</t>
    </r>
    <r>
      <rPr>
        <b/>
        <sz val="11"/>
        <rFont val="宋体"/>
        <charset val="134"/>
        <scheme val="minor"/>
      </rPr>
      <t>VW Golf VI Hatchback (5K1) ( 10.2008 - 11.2012 , 122 - 160 PS)</t>
    </r>
    <r>
      <rPr>
        <sz val="11"/>
        <rFont val="宋体"/>
        <charset val="134"/>
        <scheme val="minor"/>
      </rPr>
      <t xml:space="preserve">
1.4 TSI 10.2008 - 11.2012, 1390 ccm, 122 PS
1.4 TSI 10.2008 - 11.2012, 1390 ccm, 160 PS
</t>
    </r>
    <r>
      <rPr>
        <b/>
        <sz val="11"/>
        <rFont val="宋体"/>
        <charset val="134"/>
        <scheme val="minor"/>
      </rPr>
      <t>VW Golf VI Variant (AJ5) ( 07.2009 - 07.2013 , 122 - 160 PS)</t>
    </r>
    <r>
      <rPr>
        <sz val="11"/>
        <rFont val="宋体"/>
        <charset val="134"/>
        <scheme val="minor"/>
      </rPr>
      <t xml:space="preserve">
1.4 TSI 07.2009 - 07.2013, 1390 ccm, 122 PS
1.4 TSI 07.2009 - 07.2013, 1390 ccm, 160 PS
</t>
    </r>
    <r>
      <rPr>
        <b/>
        <sz val="11"/>
        <rFont val="宋体"/>
        <charset val="134"/>
        <scheme val="minor"/>
      </rPr>
      <t>VW Golf VI Convertible (517) ( 03.2011 - 05.2016 , 122 - 160 PS)</t>
    </r>
    <r>
      <rPr>
        <sz val="11"/>
        <rFont val="宋体"/>
        <charset val="134"/>
        <scheme val="minor"/>
      </rPr>
      <t xml:space="preserve">
1.4 TSI 11.2011 - 05.2016, 1390 ccm, 122 PS
1.4 TSI 11.2013 - 05.2016, 1395 ccm, 125 PS
1.4 TSI 11.2013 - 05.2016, 1395 ccm, 150 PS
1.4 TSI 03.2011 - 05.2016, 1390 ccm, 160 PS
</t>
    </r>
    <r>
      <rPr>
        <b/>
        <sz val="11"/>
        <rFont val="宋体"/>
        <charset val="134"/>
        <scheme val="minor"/>
      </rPr>
      <t>VW Touran I (1T1, 1T2) ( 02.2006 - 05.2010 , 140 - 170 PS)</t>
    </r>
    <r>
      <rPr>
        <sz val="11"/>
        <rFont val="宋体"/>
        <charset val="134"/>
        <scheme val="minor"/>
      </rPr>
      <t xml:space="preserve">
1.4 FSI 11.2006 - 05.2010, 1390 ccm, 170 PS
1.4 TSI 02.2006 - 05.2010, 1390 ccm, 140 PS
1.4 TSI EcoFuel 05.2009 - 05.2010, 1390 ccm, 150 PS
</t>
    </r>
    <r>
      <rPr>
        <b/>
        <sz val="11"/>
        <rFont val="宋体"/>
        <charset val="134"/>
        <scheme val="minor"/>
      </rPr>
      <t>VW Touran I (1T3) ( 05.2010 - 05.2015 , 140 - 170 PS)</t>
    </r>
    <r>
      <rPr>
        <sz val="11"/>
        <rFont val="宋体"/>
        <charset val="134"/>
        <scheme val="minor"/>
      </rPr>
      <t xml:space="preserve">
1.4 TSI 05.2010 - 05.2015, 1390 ccm, 140 PS
1.4 TSI 05.2010 - 05.2015, 1390 ccm, 170 PS
1.4 TSI EcoFuel 05.2010 - 05.2015, 1390 ccm, 150 PS</t>
    </r>
  </si>
  <si>
    <t>JN-6D032-3-1#</t>
  </si>
  <si>
    <t>1K0820743BQ</t>
  </si>
  <si>
    <t>JN-6D032-3-2#</t>
  </si>
  <si>
    <t>1KD820741M</t>
  </si>
  <si>
    <t>JN-6D032-3-3#</t>
  </si>
  <si>
    <r>
      <rPr>
        <b/>
        <sz val="11"/>
        <color rgb="FFFF0000"/>
        <rFont val="宋体"/>
        <charset val="134"/>
      </rPr>
      <t>4GD260701H
4G0260701H</t>
    </r>
    <r>
      <rPr>
        <sz val="11"/>
        <color rgb="FF000000"/>
        <rFont val="宋体"/>
        <charset val="134"/>
      </rPr>
      <t xml:space="preserve">
4G0260701CE</t>
    </r>
  </si>
  <si>
    <t>JN-6D036-4-1#</t>
  </si>
  <si>
    <r>
      <rPr>
        <b/>
        <sz val="11"/>
        <color rgb="FFFF0000"/>
        <rFont val="宋体"/>
        <charset val="134"/>
        <scheme val="minor"/>
      </rPr>
      <t>4GD260707L
4G0260707L</t>
    </r>
    <r>
      <rPr>
        <sz val="11"/>
        <color theme="1"/>
        <rFont val="宋体"/>
        <charset val="134"/>
        <scheme val="minor"/>
      </rPr>
      <t xml:space="preserve">
4G0260707CF</t>
    </r>
  </si>
  <si>
    <t>JN-6D036-4-2#</t>
  </si>
  <si>
    <t>4GD260710</t>
  </si>
  <si>
    <t>JN-6D036-4-3#</t>
  </si>
  <si>
    <r>
      <rPr>
        <b/>
        <sz val="11"/>
        <color rgb="FFFF0000"/>
        <rFont val="宋体"/>
        <charset val="134"/>
      </rPr>
      <t>4G0260701N</t>
    </r>
    <r>
      <rPr>
        <sz val="11"/>
        <color rgb="FF000000"/>
        <rFont val="宋体"/>
        <charset val="134"/>
      </rPr>
      <t xml:space="preserve">
4G0260701CF</t>
    </r>
  </si>
  <si>
    <r>
      <rPr>
        <b/>
        <sz val="11"/>
        <rFont val="宋体"/>
        <charset val="134"/>
        <scheme val="minor"/>
      </rPr>
      <t>Audi A7 Sportback (4GA, 4GF) ( 10.2010 - 03.2015 , 204 PS)</t>
    </r>
    <r>
      <rPr>
        <sz val="11"/>
        <rFont val="宋体"/>
        <charset val="134"/>
        <scheme val="minor"/>
      </rPr>
      <t xml:space="preserve">
2.8 FSI 02.2011 - 03.2015, 2773 ccm, 204 PS
2.8 FSI quattro 10.2010 - 03.2015, 2773 ccm, 204 PS
</t>
    </r>
    <r>
      <rPr>
        <b/>
        <sz val="11"/>
        <rFont val="宋体"/>
        <charset val="134"/>
        <scheme val="minor"/>
      </rPr>
      <t>Audi A6 C7 Saloon (4G2, 4GC) ( 11.2010 - 04.2015 , 204 PS)</t>
    </r>
    <r>
      <rPr>
        <sz val="11"/>
        <rFont val="宋体"/>
        <charset val="134"/>
        <scheme val="minor"/>
      </rPr>
      <t xml:space="preserve">
2.8 FSI 11.2010 - 04.2015, 2773 ccm, 204 PS
2.8 FSI quattro 11.2010 - 04.2015, 2773 ccm, 204 PS
</t>
    </r>
    <r>
      <rPr>
        <b/>
        <sz val="11"/>
        <rFont val="宋体"/>
        <charset val="134"/>
        <scheme val="minor"/>
      </rPr>
      <t>Audi A6 C7 Avant (4G5, 4GD) ( 05.2011 - 04.2015 , 204 PS)</t>
    </r>
    <r>
      <rPr>
        <sz val="11"/>
        <rFont val="宋体"/>
        <charset val="134"/>
        <scheme val="minor"/>
      </rPr>
      <t xml:space="preserve">
2.8 FSI 05.2011 - 04.2015, 2773 ccm, 204 PS
2.8 FSI quattro 05.2011 - 04.2015, 2773 ccm, 204 PS</t>
    </r>
  </si>
  <si>
    <t>JN-6D037-3-1#</t>
  </si>
  <si>
    <r>
      <rPr>
        <b/>
        <sz val="11"/>
        <color rgb="FFFF0000"/>
        <rFont val="宋体"/>
        <charset val="134"/>
        <scheme val="minor"/>
      </rPr>
      <t>4GD260707N
4G0260707N</t>
    </r>
    <r>
      <rPr>
        <sz val="11"/>
        <color theme="1"/>
        <rFont val="宋体"/>
        <charset val="134"/>
        <scheme val="minor"/>
      </rPr>
      <t xml:space="preserve">
4G0260707AH
4G0260707BT</t>
    </r>
  </si>
  <si>
    <r>
      <rPr>
        <b/>
        <sz val="11"/>
        <rFont val="宋体"/>
        <charset val="134"/>
        <scheme val="minor"/>
      </rPr>
      <t>Audi A7 Sportback (4GA, 4GF) ( 10.2010 - 05.2018 , 204 - 310 PS)</t>
    </r>
    <r>
      <rPr>
        <sz val="11"/>
        <rFont val="宋体"/>
        <charset val="134"/>
        <scheme val="minor"/>
      </rPr>
      <t xml:space="preserve">
2.8 FSI 02.2011 - 03.2015, 2773 ccm, 204 PS
2.8 FSI quattro 10.2010 - 03.2015, 2773 ccm, 204 PS
2.8 FSI quattro 09.2014 - 05.2018, 2773 ccm, 220 PS
3.0 TFSI quattro 10.2010 - 05.2012, 2995 ccm, 300 PS
3.0 TFSI quattro 01.2011 - 03.2015, 2995 ccm, 310 PS
</t>
    </r>
    <r>
      <rPr>
        <b/>
        <sz val="11"/>
        <rFont val="宋体"/>
        <charset val="134"/>
        <scheme val="minor"/>
      </rPr>
      <t>Audi A6 C7 Saloon (4G2, 4GC) ( 11.2010 - 09.2018 , 204 - 310 PS)</t>
    </r>
    <r>
      <rPr>
        <sz val="11"/>
        <rFont val="宋体"/>
        <charset val="134"/>
        <scheme val="minor"/>
      </rPr>
      <t xml:space="preserve">
2.8 FSI 11.2010 - 04.2015, 2773 ccm, 204 PS
2.8 FSI quattro 11.2010 - 04.2015, 2773 ccm, 204 PS
2.8 FSI quattro 09.2014 - 09.2018, 2773 ccm, 220 PS
3.0 TFSI quattro 11.2010 - 05.2012, 2995 ccm, 300 PS
3.0 TFSI quattro 03.2011 - 09.2018, 2995 ccm, 310 PS
</t>
    </r>
    <r>
      <rPr>
        <b/>
        <sz val="11"/>
        <rFont val="宋体"/>
        <charset val="134"/>
        <scheme val="minor"/>
      </rPr>
      <t>Audi A6 C7 Avant (4G5, 4GD) ( 05.2011 - 09.2018 , 204 - 333 PS)</t>
    </r>
    <r>
      <rPr>
        <sz val="11"/>
        <rFont val="宋体"/>
        <charset val="134"/>
        <scheme val="minor"/>
      </rPr>
      <t xml:space="preserve">
2.8 FSI 05.2011 - 04.2015, 2773 ccm, 204 PS
2.8 FSI quattro 05.2011 - 04.2015, 2773 ccm, 204 PS
2.8 FSI quattro 09.2014 - 09.2018, 2773 ccm, 220 PS
3.0 TFSI quattro 05.2011 - 05.2012, 2995 ccm, 300 PS
3.0 TFSI quattro 11.2011 - 09.2018, 2995 ccm, 310 PS
3.0 TFSI quattro 09.2014 - 09.2018, 2995 ccm, 333 PS
</t>
    </r>
    <r>
      <rPr>
        <b/>
        <sz val="11"/>
        <rFont val="宋体"/>
        <charset val="134"/>
        <scheme val="minor"/>
      </rPr>
      <t>Audi A6 C7 Allroad (4GH, 4GJ) ( 09.2014 - 09.2018 , 333 PS)</t>
    </r>
    <r>
      <rPr>
        <sz val="11"/>
        <rFont val="宋体"/>
        <charset val="134"/>
        <scheme val="minor"/>
      </rPr>
      <t xml:space="preserve">
3.0 TFSI quattro 09.2014 - 09.2018, 2995 ccm, 333 PS</t>
    </r>
  </si>
  <si>
    <t>JN-6D037-3-2#</t>
  </si>
  <si>
    <t>8K0260701D
8K0820701D</t>
  </si>
  <si>
    <r>
      <rPr>
        <b/>
        <sz val="11"/>
        <rFont val="宋体"/>
        <charset val="134"/>
        <scheme val="minor"/>
      </rPr>
      <t>Audi A5 B8 Coupe (8T3) ( 10.2007 - 01.2017 , 160 - 211 PS)</t>
    </r>
    <r>
      <rPr>
        <sz val="11"/>
        <rFont val="宋体"/>
        <charset val="134"/>
        <scheme val="minor"/>
      </rPr>
      <t xml:space="preserve">
1.8 TFSI 05.2009 - 09.2011, 1798 ccm, 160 PS
1.8 TFSI 10.2007 - 01.2017, 1798 ccm, 170 PS
2.0 TFSI 11.2008 - 03.2012, 1984 ccm, 180 PS
2.0 TFSI 06.2008 - 11.2013, 1984 ccm, 211 PS
2.0 TFSI quattro 06.2008 - 01.2017, 1984 ccm, 211 PS
</t>
    </r>
    <r>
      <rPr>
        <b/>
        <sz val="11"/>
        <rFont val="宋体"/>
        <charset val="134"/>
        <scheme val="minor"/>
      </rPr>
      <t>Audi A4 B8 Saloon (8K2) ( 11.2007 - 12.2015 , 120 - 211 PS)</t>
    </r>
    <r>
      <rPr>
        <sz val="11"/>
        <rFont val="宋体"/>
        <charset val="134"/>
        <scheme val="minor"/>
      </rPr>
      <t xml:space="preserve">
1.8 TFSI 01.2008 - 12.2015, 1798 ccm, 120 PS
1.8 TFSI 11.2007 - 03.2012, 1798 ccm, 160 PS
1.8 TFSI 11.2011 - 12.2015, 1798 ccm, 170 PS
1.8 TFSI quattro 09.2008 - 03.2012, 1798 ccm, 160 PS
1.8 TFSI quattro 11.2011 - 12.2015, 1798 ccm, 170 PS
2.0 TFSi 06.2008 - 12.2015, 1984 ccm, 180 PS
2.0 TFSi 06.2008 - 05.2013, 1984 ccm, 211 PS
2.0 TFSI flexible fuel 11.2009 - 12.2015, 1984 ccm, 180 PS
2.0 TFSI flexible fuel quattro 11.2009 - 12.2015, 1984 ccm, 180 PS
2.0 TFSI quattro 06.2008 - 12.2015, 1984 ccm, 211 PS
</t>
    </r>
    <r>
      <rPr>
        <b/>
        <sz val="11"/>
        <rFont val="宋体"/>
        <charset val="134"/>
        <scheme val="minor"/>
      </rPr>
      <t>Audi A4 B8 Avant (8K5) ( 11.2007 - 12.2015 , 120 - 211 PS)</t>
    </r>
    <r>
      <rPr>
        <sz val="11"/>
        <rFont val="宋体"/>
        <charset val="134"/>
        <scheme val="minor"/>
      </rPr>
      <t xml:space="preserve">
1.8 TFSI 04.2008 - 12.2015, 1798 ccm, 120 PS
1.8 TFSI 11.2007 - 03.2012, 1798 ccm, 160 PS
1.8 TFSI 11.2011 - 12.2015, 1798 ccm, 170 PS
1.8 TFSI quattro 09.2008 - 03.2012, 1798 ccm, 160 PS
1.8 TFSI quattro 11.2011 - 12.2015, 1798 ccm, 170 PS
2.0 TFSI 06.2008 - 12.2015, 1984 ccm, 180 PS
2.0 TFSi 06.2008 - 05.2013, 1984 ccm, 211 PS
2.0 TFSI flexible fuel 11.2009 - 12.2015, 1984 ccm, 180 PS
2.0 TFSI flexible fuel quattro 11.2009 - 12.2015, 1984 ccm, 180 PS
2.0 TFSI quattro 06.2008 - 12.2015, 1984 ccm, 211 PS
</t>
    </r>
    <r>
      <rPr>
        <b/>
        <sz val="11"/>
        <rFont val="宋体"/>
        <charset val="134"/>
        <scheme val="minor"/>
      </rPr>
      <t>Audi A5 B8 Convertible (8F7) ( 03.2009 - 01.2017 , 160 - 211 PS)</t>
    </r>
    <r>
      <rPr>
        <sz val="11"/>
        <rFont val="宋体"/>
        <charset val="134"/>
        <scheme val="minor"/>
      </rPr>
      <t xml:space="preserve">
1.8 TFSI 09.2009 - 03.2012, 1798 ccm, 160 PS
1.8 TFSI 09.2011 - 03.2016, 1798 ccm, 170 PS
2.0 TFSI 03.2009 - 03.2012, 1984 ccm, 180 PS
2.0 TFSI 03.2009 - 06.2014, 1984 ccm, 211 PS
2.0 TFSI quattro 03.2009 - 01.2017, 1984 ccm, 211 PS
</t>
    </r>
    <r>
      <rPr>
        <b/>
        <sz val="11"/>
        <rFont val="宋体"/>
        <charset val="134"/>
        <scheme val="minor"/>
      </rPr>
      <t>Audi A4 B8 Allroad (8KH) ( 04.2009 - 05.2016 , 211 PS)</t>
    </r>
    <r>
      <rPr>
        <sz val="11"/>
        <rFont val="宋体"/>
        <charset val="134"/>
        <scheme val="minor"/>
      </rPr>
      <t xml:space="preserve">
2.0 TFSI quattro 04.2009 - 05.2016, 1984 ccm, 211 PS
</t>
    </r>
    <r>
      <rPr>
        <b/>
        <sz val="11"/>
        <rFont val="宋体"/>
        <charset val="134"/>
        <scheme val="minor"/>
      </rPr>
      <t>Audi A5 B8 Sportback (8TA) ( 09.2009 - 01.2017 , 160 - 211 PS)</t>
    </r>
    <r>
      <rPr>
        <sz val="11"/>
        <rFont val="宋体"/>
        <charset val="134"/>
        <scheme val="minor"/>
      </rPr>
      <t xml:space="preserve">
1.8 TFSI 11.2009 - 09.2011, 1798 ccm, 160 PS
1.8 TFSI 08.2011 - 01.2017, 1798 ccm, 170 PS
2.0 TFSI 09.2009 - 06.2014, 1984 ccm, 180 PS
2.0 TFSI 09.2009 - 11.2013, 1984 ccm, 211 PS
2.0 TFSI quattro 09.2009 - 01.2017, 1984 ccm, 211 PS</t>
    </r>
  </si>
  <si>
    <t>JN-6D038-3-1#
同
JN-6W814</t>
  </si>
  <si>
    <t>8KD820710Q</t>
  </si>
  <si>
    <t>JN-6D038-3-3#</t>
  </si>
  <si>
    <r>
      <rPr>
        <b/>
        <sz val="11"/>
        <color rgb="FFFF0000"/>
        <rFont val="宋体"/>
        <charset val="134"/>
        <scheme val="minor"/>
      </rPr>
      <t>8K0820707P</t>
    </r>
    <r>
      <rPr>
        <sz val="11"/>
        <color theme="1"/>
        <rFont val="宋体"/>
        <charset val="134"/>
        <scheme val="minor"/>
      </rPr>
      <t xml:space="preserve">
8RD260707J
8R0260707J
8R0260707D</t>
    </r>
  </si>
  <si>
    <r>
      <rPr>
        <b/>
        <sz val="11"/>
        <rFont val="宋体"/>
        <charset val="134"/>
        <scheme val="minor"/>
      </rPr>
      <t>Audi Q5 (8RB) ( 11.2008 - 05.2017 , 180 - 211 PS)</t>
    </r>
    <r>
      <rPr>
        <sz val="11"/>
        <rFont val="宋体"/>
        <charset val="134"/>
        <scheme val="minor"/>
      </rPr>
      <t xml:space="preserve">
2.0 TFSI quattro 08.2009 - 05.2017, 1984 ccm, 180 PS
2.0 TFSI quattro 11.2008 - 09.2012, 1984 ccm, 211 PS</t>
    </r>
  </si>
  <si>
    <t>JN-6D038-3-2#
JN-6D039-5-2#</t>
  </si>
  <si>
    <r>
      <rPr>
        <b/>
        <sz val="11"/>
        <color rgb="FFFF0000"/>
        <rFont val="宋体"/>
        <charset val="134"/>
      </rPr>
      <t>8RD260701
8R0260701</t>
    </r>
    <r>
      <rPr>
        <sz val="11"/>
        <color rgb="FF000000"/>
        <rFont val="宋体"/>
        <charset val="134"/>
      </rPr>
      <t xml:space="preserve">
8R0260701G</t>
    </r>
  </si>
  <si>
    <r>
      <rPr>
        <b/>
        <sz val="11"/>
        <rFont val="宋体"/>
        <charset val="134"/>
        <scheme val="minor"/>
      </rPr>
      <t>Audi Q5 (8RB) ( 11.2008 - 05.2017 , 180 - 224 PS)</t>
    </r>
    <r>
      <rPr>
        <sz val="11"/>
        <rFont val="宋体"/>
        <charset val="134"/>
        <scheme val="minor"/>
      </rPr>
      <t xml:space="preserve">
2.0 TFSI hybrid quattro 06.2011 - 06.2016, 1984 ccm, 211 PS
2.0 TFSI quattro 08.2009 - 05.2017, 1984 ccm, 180 PS
2.0 TFSI quattro 11.2008 - 09.2012, 1984 ccm, 211 PS
2.0 TFSI quattro 06.2012 - 05.2016, 1984 ccm, 224 PS</t>
    </r>
  </si>
  <si>
    <t>JN-6D039-5-1#</t>
  </si>
  <si>
    <t>8R0260710J</t>
  </si>
  <si>
    <r>
      <rPr>
        <b/>
        <sz val="11"/>
        <rFont val="宋体"/>
        <charset val="134"/>
        <scheme val="minor"/>
      </rPr>
      <t>Audi Q5 (8RB) ( 11.2008 - 05.2017 , 136 - 272 PS)</t>
    </r>
    <r>
      <rPr>
        <sz val="11"/>
        <rFont val="宋体"/>
        <charset val="134"/>
        <scheme val="minor"/>
      </rPr>
      <t xml:space="preserve">
2.0 TDI 11.2010 - 05.2017, 1968 ccm, 136 PS
2.0 TDI 11.2010 - 05.2013, 1968 ccm, 143 PS
2.0 TDI quattro 08.2009 - 05.2017, 1968 ccm, 136 PS
2.0 TDI quattro 08.2009 - 05.2013, 1968 ccm, 143 PS
2.0 TDI quattro 11.2008 - 05.2017, 1968 ccm, 163 PS
2.0 TDI quattro 11.2008 - 09.2012, 1968 ccm, 170 PS
2.0 TDI quattro 06.2012 - 05.2017, 1968 ccm, 177 PS
2.0 TFSI hybrid quattro 06.2011 - 06.2016, 1984 ccm, 211 PS
2.0 TFSI quattro 08.2009 - 05.2017, 1984 ccm, 180 PS
2.0 TFSI quattro 11.2008 - 09.2012, 1984 ccm, 211 PS
2.0 TFSI quattro 06.2012 - 05.2016, 1984 ccm, 224 PS
3.0 TDI quattro 11.2008 - 09.2012, 2967 ccm, 211 PS
3.0 TDI quattro 11.2008 - 05.2017, 2967 ccm, 240 PS
3.0 TDI quattro 06.2012 - 05.2017, 2967 ccm, 245 PS
3.0 TDI quattro 06.2012 - 05.2017, 2967 ccm, 250 PS
3.0 TFSI quattro 06.2012 - 05.2017, 2995 ccm, 272 PS
3.2 FSI quattro 11.2008 - 12.2012, 3197 ccm, 270 PS</t>
    </r>
  </si>
  <si>
    <t>JN-6W596</t>
  </si>
  <si>
    <t>8R0260367</t>
  </si>
  <si>
    <t>Adapter</t>
  </si>
  <si>
    <r>
      <rPr>
        <b/>
        <sz val="11"/>
        <rFont val="宋体"/>
        <charset val="134"/>
        <scheme val="minor"/>
      </rPr>
      <t>Audi Q5 (8RB) ( 11.2008 - 05.2017 , 136 - 354 PS)</t>
    </r>
    <r>
      <rPr>
        <sz val="11"/>
        <rFont val="宋体"/>
        <charset val="134"/>
        <scheme val="minor"/>
      </rPr>
      <t xml:space="preserve">
2.0 TDI 11.2010 - 05.2017, 1968 ccm, 136 PS
2.0 TDI 11.2010 - 05.2013, 1968 ccm, 143 PS
2.0 TDI 05.2013 - 05.2017, 1968 ccm, 150 PS
2.0 TDI 09.2015 - 05.2017, 1968 ccm, 190 PS
2.0 TDI quattro 08.2009 - 05.2017, 1968 ccm, 136 PS
2.0 TDI quattro 08.2009 - 05.2013, 1968 ccm, 143 PS
2.0 TDI quattro 05.2013 - 05.2017, 1968 ccm, 150 PS
2.0 TDI quattro 11.2008 - 05.2017, 1968 ccm, 163 PS
2.0 TDI quattro 11.2008 - 09.2012, 1968 ccm, 170 PS
2.0 TDI quattro 06.2012 - 05.2017, 1968 ccm, 177 PS
2.0 TDI quattro 11.2013 - 05.2017, 1968 ccm, 190 PS
2.0 TFSI hybrid quattro 06.2011 - 06.2016, 1984 ccm, 211 PS
2.0 TFSI quattro 08.2009 - 05.2017, 1984 ccm, 180 PS
2.0 TFSI quattro 11.2008 - 09.2012, 1984 ccm, 211 PS
2.0 TFSI quattro 05.2013 - 05.2017, 1984 ccm, 220 PS
2.0 TFSI quattro 06.2012 - 05.2016, 1984 ccm, 224 PS
2.0 TFSI quattro 08.2015 - 05.2017, 1984 ccm, 230 PS
3.0 TDI quattro 11.2008 - 09.2012, 2967 ccm, 211 PS
3.0 TDI quattro 11.2008 - 05.2017, 2967 ccm, 240 PS
3.0 TDI quattro 06.2012 - 05.2017, 2967 ccm, 245 PS
3.0 TDI quattro 06.2012 - 05.2017, 2967 ccm, 250 PS
3.0 TDI quattro 11.2013 - 05.2017, 2967 ccm, 258 PS
3.0 TFSI quattro 06.2012 - 05.2017, 2995 ccm, 272 PS
3.2 FSI quattro 11.2008 - 12.2012, 3197 ccm, 270 PS
SQ5 3.0 TDI quattro 12.2012 - 11.2015, 2967 ccm, 313 PS
SQ5 3.0 TDI quattro 04.2015 - 05.2017, 2967 ccm, 326 PS
SQ5 3.0 TDI quattro 11.2015 - 05.2017, 2967 ccm, 340 PS
SQ5 3.0 TFSI quattro 05.2013 - 05.2017, 2995 ccm, 354 PS</t>
    </r>
  </si>
  <si>
    <t>JN-6D039-5-4#</t>
  </si>
  <si>
    <r>
      <rPr>
        <b/>
        <sz val="11"/>
        <color rgb="FFFF0000"/>
        <rFont val="宋体"/>
        <charset val="134"/>
      </rPr>
      <t xml:space="preserve">6RD820743A
</t>
    </r>
    <r>
      <rPr>
        <sz val="11"/>
        <rFont val="宋体"/>
        <charset val="134"/>
      </rPr>
      <t>6RU820743</t>
    </r>
    <r>
      <rPr>
        <sz val="11"/>
        <color rgb="FF000000"/>
        <rFont val="宋体"/>
        <charset val="134"/>
      </rPr>
      <t xml:space="preserve">
6RU820743A</t>
    </r>
  </si>
  <si>
    <t>Suction Line（与NEW波罗通用）</t>
  </si>
  <si>
    <r>
      <rPr>
        <b/>
        <sz val="11"/>
        <rFont val="宋体"/>
        <charset val="134"/>
        <scheme val="minor"/>
      </rPr>
      <t>VW Polo V Hatchback (6R1, 6C1) ( 03.2009 - ... , 82 - 180 PS)</t>
    </r>
    <r>
      <rPr>
        <sz val="11"/>
        <rFont val="宋体"/>
        <charset val="134"/>
        <scheme val="minor"/>
      </rPr>
      <t xml:space="preserve">
1.4 (6R1) 03.2009 - 05.2014, 1390 ccm, 85 PS
1.4 BiFuel 03.2010 - 01.2011, 1390 ccm, 82 PS
1.4 GTI 05.2010 - ..., 1390 ccm, 180 PS
1.4 TSI 10.2012 - ..., 1395 ccm, 140 PS
1.4 TSI 05.2014 - ..., 1395 ccm, 150 PS
1.6 07.2014 - ..., 1598 ccm, 90 PS
1.6 01.2010 - ..., 1598 ccm, 105 PS
1.6 07.2014 - ..., 1598 ccm, 110 PS
1.6 BiFuel 01.2011 - ..., 1598 ccm, 82 PS</t>
    </r>
  </si>
  <si>
    <t>JN-6D046-3-1#</t>
  </si>
  <si>
    <r>
      <rPr>
        <b/>
        <sz val="11"/>
        <color rgb="FFFF0000"/>
        <rFont val="宋体"/>
        <charset val="134"/>
        <scheme val="minor"/>
      </rPr>
      <t xml:space="preserve">6RD820741B
</t>
    </r>
    <r>
      <rPr>
        <sz val="11"/>
        <rFont val="宋体"/>
        <charset val="134"/>
        <scheme val="minor"/>
      </rPr>
      <t>6RU820741</t>
    </r>
    <r>
      <rPr>
        <sz val="11"/>
        <color theme="1"/>
        <rFont val="宋体"/>
        <charset val="134"/>
        <scheme val="minor"/>
      </rPr>
      <t xml:space="preserve">
6RU820741A</t>
    </r>
  </si>
  <si>
    <t>Liquid Line
（与NEW波罗通用）</t>
  </si>
  <si>
    <t>JN-6D046-3-2#</t>
  </si>
  <si>
    <r>
      <rPr>
        <b/>
        <sz val="11"/>
        <color rgb="FFFF0000"/>
        <rFont val="宋体"/>
        <charset val="134"/>
        <scheme val="minor"/>
      </rPr>
      <t>6RD820721A</t>
    </r>
    <r>
      <rPr>
        <sz val="11"/>
        <color theme="1"/>
        <rFont val="宋体"/>
        <charset val="134"/>
        <scheme val="minor"/>
      </rPr>
      <t xml:space="preserve">
6RU820721</t>
    </r>
  </si>
  <si>
    <t>Discharge Line（与NEW波罗通用）</t>
  </si>
  <si>
    <r>
      <rPr>
        <b/>
        <sz val="11"/>
        <rFont val="宋体"/>
        <charset val="134"/>
        <scheme val="minor"/>
      </rPr>
      <t>VW Polo V Hatchback (6R1, 6C1) ( 01.2010 - ... , 82 - 110 PS)</t>
    </r>
    <r>
      <rPr>
        <sz val="11"/>
        <rFont val="宋体"/>
        <charset val="134"/>
        <scheme val="minor"/>
      </rPr>
      <t xml:space="preserve">
1.6 07.2014 - ..., 1598 ccm, 90 PS
1.6 01.2010 - ..., 1598 ccm, 105 PS
1.6 07.2014 - ..., 1598 ccm, 110 PS
1.6 BiFuel 01.2011 - ..., 1598 ccm, 82 PS</t>
    </r>
  </si>
  <si>
    <t>JN-6D046-3-3#</t>
  </si>
  <si>
    <t>4MO816741BQ</t>
  </si>
  <si>
    <t>Liquid Line
(Condenser-Dryer)</t>
  </si>
  <si>
    <t>JN-6D078-4-1#</t>
  </si>
  <si>
    <t>4M1820720K</t>
  </si>
  <si>
    <t>JN-6D078-4-2#</t>
  </si>
  <si>
    <t>4M1820740K</t>
  </si>
  <si>
    <t>JN-6D078-4-3#</t>
  </si>
  <si>
    <t>7L8820721K</t>
  </si>
  <si>
    <r>
      <rPr>
        <b/>
        <sz val="11"/>
        <rFont val="宋体"/>
        <charset val="134"/>
        <scheme val="minor"/>
      </rPr>
      <t>Audi Q7 (4LB) ( 05.2010 - 08.2015 , 272 - 333 PS)</t>
    </r>
    <r>
      <rPr>
        <sz val="11"/>
        <rFont val="宋体"/>
        <charset val="134"/>
        <scheme val="minor"/>
      </rPr>
      <t xml:space="preserve">
3.0 TFSI quattro 05.2010 - 08.2015, 2995 ccm, 272 PS
3.0 TFSI quattro 05.2011 - 08.2015, 2995 ccm, 280 PS
3.0 TFSI quattro 05.2010 - 08.2015, 2995 ccm, 333 PS</t>
    </r>
  </si>
  <si>
    <t>JN-6D079-9-1#</t>
  </si>
  <si>
    <t>7L8820744G</t>
  </si>
  <si>
    <r>
      <rPr>
        <b/>
        <sz val="11"/>
        <rFont val="宋体"/>
        <charset val="134"/>
        <scheme val="minor"/>
      </rPr>
      <t>Audi Q7 (4LB) ( 05.2010 - 08.2015 , 272 - 333 PS)</t>
    </r>
    <r>
      <rPr>
        <sz val="11"/>
        <rFont val="宋体"/>
        <charset val="134"/>
        <scheme val="minor"/>
      </rPr>
      <t xml:space="preserve">
3.0 TFSI quattro 05.2010 - 08.2015, 2995 ccm, 272 PS
3.0 TFSI quattro 05.2011 - 08.2015, 2995 ccm, 280 PS
3.0 TFSI quattro 05.2010 - 08.2015, 2995 ccm, 333 PS
3.0 TFSI quattro 05.2010 - 08.2015, 2995 ccm, 272 PS
3.0 TFSI quattro 05.2011 - 08.2015, 2995 ccm, 280 PS
3.0 TFSI quattro 05.2010 - 08.2015, 2995 ccm, 333 PS</t>
    </r>
  </si>
  <si>
    <t>JN-6D079-9-2#</t>
  </si>
  <si>
    <r>
      <rPr>
        <b/>
        <sz val="11"/>
        <color rgb="FFFF0000"/>
        <rFont val="宋体"/>
        <charset val="134"/>
        <scheme val="minor"/>
      </rPr>
      <t>7L8820727B</t>
    </r>
    <r>
      <rPr>
        <sz val="11"/>
        <rFont val="宋体"/>
        <charset val="134"/>
        <scheme val="minor"/>
      </rPr>
      <t xml:space="preserve">
7L8820727A</t>
    </r>
  </si>
  <si>
    <r>
      <rPr>
        <b/>
        <sz val="11"/>
        <rFont val="宋体"/>
        <charset val="134"/>
        <scheme val="minor"/>
      </rPr>
      <t>Audi Q7 (4LB) ( 03.2006 - 08.2015 , 204 - 500 PS)</t>
    </r>
    <r>
      <rPr>
        <sz val="11"/>
        <rFont val="宋体"/>
        <charset val="134"/>
        <scheme val="minor"/>
      </rPr>
      <t xml:space="preserve">
3.0 TDI quattro 05.2010 - 08.2015, 2967 ccm, 204 PS
3.0 TDI quattro 03.2006 - 05.2010, 2967 ccm, 211 PS
3.0 TDI quattro 06.2009 - 05.2012, 2967 ccm, 224 PS
3.0 TDI quattro 03.2006 - 05.2008, 2967 ccm, 233 PS
3.0 TDI quattro 11.2007 - 08.2015, 2967 ccm, 240 PS
3.0 TDI quattro 05.2011 - 08.2015, 2967 ccm, 245 PS
3.0 TFSI quattro 05.2010 - 08.2015, 2995 ccm, 272 PS
3.0 TFSI quattro 05.2011 - 08.2015, 2995 ccm, 280 PS
3.0 TFSI quattro 05.2010 - 08.2015, 2995 ccm, 333 PS
4.2 FSI quattro 03.2006 - 05.2010, 4163 ccm, 350 PS
4.2 TDI quattro 03.2007 - 06.2009, 4134 ccm, 326 PS
4.2 TDI quattro 05.2009 - 08.2015, 4134 ccm, 340 PS
6.0 TDI quattro 09.2008 - 05.2014, 5934 ccm, 500 PS</t>
    </r>
  </si>
  <si>
    <t>JN-6D079-9-3#</t>
  </si>
  <si>
    <t>7L8820725B</t>
  </si>
  <si>
    <r>
      <rPr>
        <b/>
        <sz val="11"/>
        <rFont val="宋体"/>
        <charset val="134"/>
        <scheme val="minor"/>
      </rPr>
      <t>Audi Q7 (4LB) ( 03.2006 - 08.2015 , 204 - 500 PS)</t>
    </r>
    <r>
      <rPr>
        <sz val="11"/>
        <rFont val="宋体"/>
        <charset val="134"/>
        <scheme val="minor"/>
      </rPr>
      <t xml:space="preserve">
3.0 TDI quattro 05.2010 - 08.2015, 2967 ccm, 204 PS
3.0 TDI quattro 03.2006 - 05.2010, 2967 ccm, 211 PS
3.0 TDI quattro 06.2009 - 05.2012, 2967 ccm, 224 PS
3.0 TDI quattro 11.2007 - 08.2015, 2967 ccm, 240 PS
3.0 TDI quattro 05.2011 - 08.2015, 2967 ccm, 245 PS
3.0 TFSI quattro 05.2010 - 08.2015, 2995 ccm, 272 PS
3.0 TFSI quattro 05.2011 - 08.2015, 2995 ccm, 280 PS
3.0 TFSI quattro 05.2010 - 08.2015, 2995 ccm, 333 PS
3.6 FSI quattro 08.2006 - 05.2010, 3597 ccm, 280 PS
4.2 FSI quattro 03.2006 - 05.2010, 4163 ccm, 350 PS
4.2 TDI quattro 03.2007 - 06.2009, 4134 ccm, 326 PS
4.2 TDI quattro 05.2009 - 08.2015, 4134 ccm, 340 PS
6.0 TDI quattro 09.2008 - 05.2014, 5934 ccm, 500 PS</t>
    </r>
  </si>
  <si>
    <t>JN-6D079-9-4#</t>
  </si>
  <si>
    <r>
      <rPr>
        <b/>
        <sz val="11"/>
        <color rgb="FFFF0000"/>
        <rFont val="宋体"/>
        <charset val="134"/>
        <scheme val="minor"/>
      </rPr>
      <t>7L6820741F</t>
    </r>
    <r>
      <rPr>
        <sz val="11"/>
        <rFont val="宋体"/>
        <charset val="134"/>
        <scheme val="minor"/>
      </rPr>
      <t xml:space="preserve">
4L0820741
4l0959126
7L6820741D</t>
    </r>
  </si>
  <si>
    <r>
      <rPr>
        <b/>
        <sz val="11"/>
        <rFont val="宋体"/>
        <charset val="134"/>
        <scheme val="minor"/>
      </rPr>
      <t>Audi Q7 (4LB) ( 03.2006 - 08.2015 , 204 - 500 PS)</t>
    </r>
    <r>
      <rPr>
        <sz val="11"/>
        <rFont val="宋体"/>
        <charset val="134"/>
        <scheme val="minor"/>
      </rPr>
      <t xml:space="preserve">
3.0 TDI quattro 05.2010 - 08.2015, 2967 ccm, 204 PS
3.0 TDI quattro 03.2006 - 05.2010, 2967 ccm, 211 PS
3.0 TDI quattro 06.2009 - 05.2012, 2967 ccm, 224 PS
3.0 TDI quattro 03.2006 - 05.2008, 2967 ccm, 233 PS
3.0 TDI quattro 11.2007 - 08.2015, 2967 ccm, 240 PS
3.0 TDI quattro 05.2011 - 08.2015, 2967 ccm, 245 PS
3.0 TFSI quattro 05.2010 - 08.2015, 2995 ccm, 272 PS
3.0 TFSI quattro 05.2011 - 08.2015, 2995 ccm, 280 PS
3.0 TFSI quattro 05.2010 - 08.2015, 2995 ccm, 333 PS
3.6 FSI quattro 08.2006 - 05.2010, 3597 ccm, 280 PS
4.2 FSI quattro 03.2006 - 05.2010, 4163 ccm, 350 PS
4.2 TDI quattro 03.2007 - 06.2009, 4134 ccm, 326 PS
4.2 TDI quattro 05.2009 - 08.2015, 4134 ccm, 340 PS
6.0 TDI quattro 09.2008 - 05.2014, 5934 ccm, 500 PS
</t>
    </r>
    <r>
      <rPr>
        <b/>
        <sz val="11"/>
        <rFont val="宋体"/>
        <charset val="134"/>
        <scheme val="minor"/>
      </rPr>
      <t>VW Touareg I (7LA, 7L6, 7L7) ( 10.2002 - 05.2010 , 163 - 450 PS)</t>
    </r>
    <r>
      <rPr>
        <sz val="11"/>
        <rFont val="宋体"/>
        <charset val="134"/>
        <scheme val="minor"/>
      </rPr>
      <t xml:space="preserve">
2.5 R5 TDI 08.2003 - 05.2010, 2461 ccm, 163 PS
2.5 R5 TDI 01.2003 - 05.2010, 2461 ccm, 174 PS
3.0 TDI 04.2006 - 05.2010, 2967 ccm, 211 PS
3.0 V6 TDI 11.2004 - 05.2010, 2967 ccm, 225 PS
3.0 V6 TDI 11.2007 - 05.2010, 2967 ccm, 240 PS
3.6 V6 FSI 10.2005 - 05.2010, 3597 ccm, 280 PS
4.2 V8 12.2002 - 11.2006, 4172 ccm, 310 PS
4.2 V8 FSI 06.2006 - 05.2010, 4163 ccm, 350 PS
5.0 R50 TDI 08.2007 - 05.2010, 4921 ccm, 350 PS
5.0 V10 TDI 10.2002 - 05.2010, 4921 ccm, 313 PS
6.0 W12 08.2004 - 05.2010, 5998 ccm, 450 PS</t>
    </r>
  </si>
  <si>
    <t>JN-6D079-9-7#</t>
  </si>
  <si>
    <r>
      <rPr>
        <b/>
        <sz val="11"/>
        <color rgb="FFFF0000"/>
        <rFont val="宋体"/>
        <charset val="134"/>
        <scheme val="minor"/>
      </rPr>
      <t>7L6820750AJ</t>
    </r>
    <r>
      <rPr>
        <sz val="11"/>
        <rFont val="宋体"/>
        <charset val="134"/>
        <scheme val="minor"/>
      </rPr>
      <t xml:space="preserve">
7L6820750AB 
7L6820750D
7L6820750N</t>
    </r>
  </si>
  <si>
    <r>
      <rPr>
        <b/>
        <sz val="11"/>
        <color theme="1"/>
        <rFont val="宋体"/>
        <charset val="134"/>
        <scheme val="minor"/>
      </rPr>
      <t>Audi Q7 (4LB) ( 03.2006 - 08.2015 , 204 - 350 PS)</t>
    </r>
    <r>
      <rPr>
        <sz val="11"/>
        <color theme="1"/>
        <rFont val="宋体"/>
        <charset val="134"/>
        <scheme val="minor"/>
      </rPr>
      <t xml:space="preserve">
3.0 TDI quattro 05.2010 - 08.2015, 2967 ccm, 204 PS
3.0 TDI quattro 03.2006 - 05.2010, 2967 ccm, 211 PS
3.0 TDI quattro 06.2009 - 05.2012, 2967 ccm, 224 PS
3.0 TDI quattro 03.2006 - 05.2008, 2967 ccm, 233 PS
3.0 TDI quattro 11.2007 - 08.2015, 2967 ccm, 240 PS
3.0 TDI quattro 05.2011 - 08.2015, 2967 ccm, 245 PS
3.0 TFSI quattro 05.2010 - 08.2015, 2995 ccm, 272 PS
3.0 TFSI quattro 05.2011 - 08.2015, 2995 ccm, 280 PS
3.0 TFSI quattro 05.2010 - 08.2015, 2995 ccm, 333 PS
3.6 FSI quattro 08.2006 - 05.2010, 3597 ccm, 280 PS
4.2 FSI quattro 03.2006 - 05.2010, 4163 ccm, 350 PS
4.2 TDI quattro 03.2007 - 06.2009, 4134 ccm, 326 PS
4.2 TDI quattro 05.2009 - 08.2015, 4134 ccm, 340 PS
</t>
    </r>
    <r>
      <rPr>
        <b/>
        <sz val="11"/>
        <color theme="1"/>
        <rFont val="宋体"/>
        <charset val="134"/>
        <scheme val="minor"/>
      </rPr>
      <t>VW Touareg I (7LA, 7L6, 7L7) ( 10.2002 - 05.2010 , 220 - 350 PS)</t>
    </r>
    <r>
      <rPr>
        <sz val="11"/>
        <color theme="1"/>
        <rFont val="宋体"/>
        <charset val="134"/>
        <scheme val="minor"/>
      </rPr>
      <t xml:space="preserve">
3.0 V6 TDI 11.2004 - 05.2010, 2967 ccm, 225 PS
3.0 V6 TDI 11.2007 - 05.2010, 2967 ccm, 240 PS
3.2 V6 10.2002 - 11.2006, 3189 ccm, 220 PS
3.2 V6 11.2004 - 11.2006, 3189 ccm, 241 PS
3.6 V6 FSI 10.2005 - 05.2010, 3597 ccm, 280 PS
4.2 V8 12.2002 - 11.2006, 4172 ccm, 310 PS
4.2 V8 FSI 06.2006 - 05.2010, 4163 ccm, 350 PS
5.0 R50 TDI 08.2007 - 05.2010, 4921 ccm, 350 PS
5.0 V10 TDI 10.2002 - 05.2010, 4921 ccm, 313 PS</t>
    </r>
  </si>
  <si>
    <t>JN-6D079-9-8#</t>
  </si>
  <si>
    <r>
      <rPr>
        <b/>
        <sz val="11"/>
        <color rgb="FFFF0000"/>
        <rFont val="宋体"/>
        <charset val="134"/>
        <scheme val="minor"/>
      </rPr>
      <t>7L6820743H</t>
    </r>
    <r>
      <rPr>
        <sz val="11"/>
        <rFont val="宋体"/>
        <charset val="134"/>
        <scheme val="minor"/>
      </rPr>
      <t xml:space="preserve">
7L6820743E</t>
    </r>
  </si>
  <si>
    <r>
      <rPr>
        <b/>
        <sz val="11"/>
        <rFont val="宋体"/>
        <charset val="134"/>
        <scheme val="minor"/>
      </rPr>
      <t>Audi Q7 (4LB) ( 03.2006 - 08.2015 , 204 - 500 PS)</t>
    </r>
    <r>
      <rPr>
        <sz val="11"/>
        <rFont val="宋体"/>
        <charset val="134"/>
        <scheme val="minor"/>
      </rPr>
      <t xml:space="preserve">
3.0 TDI quattro 05.2010 - 08.2015, 2967 ccm, 204 PS
3.0 TDI quattro 03.2006 - 05.2010, 2967 ccm, 211 PS
3.0 TDI quattro 06.2009 - 05.2012, 2967 ccm, 224 PS
3.0 TDI quattro 03.2006 - 05.2008, 2967 ccm, 233 PS
3.0 TDI quattro 11.2007 - 08.2015, 2967 ccm, 240 PS
3.0 TDI quattro 05.2011 - 08.2015, 2967 ccm, 245 PS
3.0 TFSI quattro 05.2010 - 08.2015, 2995 ccm, 272 PS
3.0 TFSI quattro 05.2011 - 08.2015, 2995 ccm, 280 PS
3.0 TFSI quattro 05.2010 - 08.2015, 2995 ccm, 333 PS
3.6 FSI quattro 08.2006 - 05.2010, 3597 ccm, 280 PS
4.2 FSI quattro 03.2006 - 05.2010, 4163 ccm, 350 PS
4.2 TDI quattro 03.2007 - 06.2009, 4134 ccm, 326 PS
4.2 TDI quattro 05.2009 - 08.2015, 4134 ccm, 340 PS
6.0 TDI quattro 09.2008 - 05.2014, 5934 ccm, 500 PS
</t>
    </r>
    <r>
      <rPr>
        <b/>
        <sz val="11"/>
        <rFont val="宋体"/>
        <charset val="134"/>
        <scheme val="minor"/>
      </rPr>
      <t>VW Touareg I (7LA, 7L6, 7L7) ( 10.2002 - 05.2010 , 163 - 350 PS)</t>
    </r>
    <r>
      <rPr>
        <sz val="11"/>
        <rFont val="宋体"/>
        <charset val="134"/>
        <scheme val="minor"/>
      </rPr>
      <t xml:space="preserve">
2.5 R5 TDI 08.2003 - 05.2010, 2461 ccm, 163 PS
2.5 R5 TDI 01.2003 - 05.2010, 2461 ccm, 174 PS
3.0 TDI 04.2006 - 05.2010, 2967 ccm, 211 PS
3.0 V6 TDI 11.2004 - 05.2010, 2967 ccm, 225 PS
3.0 V6 TDI 11.2007 - 05.2010, 2967 ccm, 240 PS
3.6 V6 FSI 10.2005 - 05.2010, 3597 ccm, 280 PS
4.2 V8 12.2002 - 11.2006, 4172 ccm, 310 PS
4.2 V8 FSI 06.2006 - 05.2010, 4163 ccm, 350 PS
5.0 R50 TDI 08.2007 - 05.2010, 4921 ccm, 350 PS
5.0 V10 TDI 10.2002 - 05.2010, 4921 ccm, 313 PS</t>
    </r>
  </si>
  <si>
    <t>JN-6D079-9-9#</t>
  </si>
  <si>
    <r>
      <rPr>
        <b/>
        <sz val="11"/>
        <color rgb="FFFF0000"/>
        <rFont val="宋体"/>
        <charset val="134"/>
        <scheme val="minor"/>
      </rPr>
      <t>7L6820017A</t>
    </r>
    <r>
      <rPr>
        <sz val="11"/>
        <rFont val="宋体"/>
        <charset val="134"/>
        <scheme val="minor"/>
      </rPr>
      <t xml:space="preserve">
7L6820017C
7L6820017E
7L0820017C</t>
    </r>
  </si>
  <si>
    <r>
      <rPr>
        <b/>
        <sz val="11"/>
        <rFont val="宋体"/>
        <charset val="134"/>
        <scheme val="minor"/>
      </rPr>
      <t>Audi Q7 (4LB) ( 03.2006 - 08.2015 , 204 - 500 PS)</t>
    </r>
    <r>
      <rPr>
        <sz val="11"/>
        <rFont val="宋体"/>
        <charset val="134"/>
        <scheme val="minor"/>
      </rPr>
      <t xml:space="preserve">
3.0 TDI quattro 05.2010 - 08.2015, 2967 ccm, 204 PS
3.0 TDI quattro 03.2006 - 05.2010, 2967 ccm, 211 PS
3.0 TDI quattro 06.2009 - 05.2012, 2967 ccm, 224 PS
3.0 TDI quattro 03.2006 - 05.2008, 2967 ccm, 233 PS
3.0 TDI quattro 11.2007 - 08.2015, 2967 ccm, 240 PS
3.0 TDI quattro 05.2011 - 08.2015, 2967 ccm, 245 PS
3.0 TFSI quattro 05.2010 - 08.2015, 2995 ccm, 272 PS
3.0 TFSI quattro 05.2011 - 08.2015, 2995 ccm, 280 PS
3.0 TFSI quattro 05.2010 - 08.2015, 2995 ccm, 333 PS
3.6 FSI quattro 08.2006 - 05.2010, 3597 ccm, 280 PS
4.2 FSI quattro 03.2006 - 05.2010, 4163 ccm, 350 PS
4.2 TDI quattro 03.2007 - 06.2009, 4134 ccm, 326 PS
4.2 TDI quattro 05.2009 - 08.2015, 4134 ccm, 340 PS
6.0 TDI quattro 09.2008 - 05.2014, 5934 ccm, 500 PS
</t>
    </r>
    <r>
      <rPr>
        <b/>
        <sz val="11"/>
        <rFont val="宋体"/>
        <charset val="134"/>
        <scheme val="minor"/>
      </rPr>
      <t>VW Touareg I (7LA, 7L6, 7L7) ( 10.2002 - 05.2010 , 163 - 450 PS)</t>
    </r>
    <r>
      <rPr>
        <sz val="11"/>
        <rFont val="宋体"/>
        <charset val="134"/>
        <scheme val="minor"/>
      </rPr>
      <t xml:space="preserve">
2.5 R5 TDI 08.2003 - 05.2010, 2461 ccm, 163 PS
2.5 R5 TDI 01.2003 - 05.2010, 2461 ccm, 174 PS
3.0 TDI 04.2006 - 05.2010, 2967 ccm, 211 PS
3.0 V6 TDI 11.2004 - 05.2010, 2967 ccm, 225 PS
3.6 V6 FSI 10.2005 - 05.2010, 3597 ccm, 280 PS
4.2 V8 FSI 06.2006 - 05.2010, 4163 ccm, 350 PS
5.0 V10 TDI 10.2002 - 05.2010, 4921 ccm, 313 PS
6.0 W12 08.2004 - 05.2010, 5998 ccm, 450 PS</t>
    </r>
  </si>
  <si>
    <t>JN-6D079-10-10#</t>
  </si>
  <si>
    <t>2Q0820721H</t>
  </si>
  <si>
    <t>JN-6D090-1#</t>
  </si>
  <si>
    <t>5QL820721</t>
  </si>
  <si>
    <t>JN-6D093-3-1#</t>
  </si>
  <si>
    <t>5QL820743</t>
  </si>
  <si>
    <t>JN-6D093-3-2#</t>
  </si>
  <si>
    <t>5QL820741</t>
  </si>
  <si>
    <t>JN-6D093-3-3#</t>
  </si>
  <si>
    <t>5ND820743C</t>
  </si>
  <si>
    <t>JN-6D094-3-3#</t>
  </si>
  <si>
    <t>34D820741F</t>
  </si>
  <si>
    <t>JN-OL00107</t>
  </si>
  <si>
    <t>7P1820741CD</t>
  </si>
  <si>
    <t>Suction and Liquid Line</t>
  </si>
  <si>
    <t>JN-LQLLJ00001</t>
  </si>
  <si>
    <r>
      <rPr>
        <b/>
        <sz val="11"/>
        <color rgb="FFFF0000"/>
        <rFont val="宋体"/>
        <charset val="134"/>
        <scheme val="minor"/>
      </rPr>
      <t>6R0820721D</t>
    </r>
    <r>
      <rPr>
        <sz val="11"/>
        <color theme="1"/>
        <rFont val="宋体"/>
        <charset val="134"/>
        <scheme val="minor"/>
      </rPr>
      <t xml:space="preserve">
6R0820721C
6R0820721T</t>
    </r>
  </si>
  <si>
    <t>JN-6W191</t>
  </si>
  <si>
    <t>1T0820743AA
1T0820743AL
2K0820743F</t>
  </si>
  <si>
    <t>JNLP-6V004TR</t>
  </si>
  <si>
    <t>7P0820721G</t>
  </si>
  <si>
    <t>Discharge
Line</t>
  </si>
  <si>
    <r>
      <rPr>
        <b/>
        <sz val="11"/>
        <color theme="1"/>
        <rFont val="宋体"/>
        <charset val="134"/>
        <scheme val="minor"/>
      </rPr>
      <t>VW Touareg II (7P5, 7P6) ( 09.2014 - 03.2018 , 262 PS)</t>
    </r>
    <r>
      <rPr>
        <sz val="11"/>
        <color theme="1"/>
        <rFont val="宋体"/>
        <charset val="134"/>
        <scheme val="minor"/>
      </rPr>
      <t xml:space="preserve">
3.0 V6 TDI 09.2014 - 03.2018, 2967 ccm, 262 PS
</t>
    </r>
    <r>
      <rPr>
        <b/>
        <sz val="11"/>
        <color theme="1"/>
        <rFont val="宋体"/>
        <charset val="134"/>
        <scheme val="minor"/>
      </rPr>
      <t>VW Touareg III (CR7) ( 11.2017 - ... , 231 - 340 PS)</t>
    </r>
    <r>
      <rPr>
        <sz val="11"/>
        <color theme="1"/>
        <rFont val="宋体"/>
        <charset val="134"/>
        <scheme val="minor"/>
      </rPr>
      <t xml:space="preserve">
3.0 TDI (DENA) 11.2017 - ..., 2967 ccm, 286 PS
3.0 TDI 4motion 05.2018 - ..., 2967 ccm, 231 PS
3.0 TDI 4motion 01.2018 - ..., 2967 ccm, 249 PS
3.0 TSI 4motion 03.2018 - ..., 2995 ccm, 340 PS</t>
    </r>
  </si>
  <si>
    <t>JN-LQLLJ00004</t>
  </si>
  <si>
    <t>1KD820741</t>
  </si>
  <si>
    <t>Liquod Line</t>
  </si>
  <si>
    <t>JN-OL00053</t>
  </si>
  <si>
    <t>EH0820721AB</t>
  </si>
  <si>
    <t>JN-6W431</t>
  </si>
  <si>
    <t>7M3820729F
7M3820729D</t>
  </si>
  <si>
    <r>
      <rPr>
        <b/>
        <sz val="11"/>
        <rFont val="宋体"/>
        <charset val="134"/>
        <scheme val="minor"/>
      </rPr>
      <t>Ford Galaxy Mk1 (WGR) MPV ( 04.2000 - 05.2006 , 115 - 204 PS)</t>
    </r>
    <r>
      <rPr>
        <sz val="11"/>
        <color theme="1"/>
        <rFont val="宋体"/>
        <charset val="134"/>
        <scheme val="minor"/>
      </rPr>
      <t xml:space="preserve">
1.9 TDI 04.2000 - 05.2006, 1896 ccm, 115 PS
2.3 16V 09.2001 - 05.2006, 2295 ccm, 140 PS
2.8 V6 04.2000 - 05.2006, 2792 ccm, 204 PS
</t>
    </r>
    <r>
      <rPr>
        <b/>
        <sz val="11"/>
        <rFont val="宋体"/>
        <charset val="134"/>
        <scheme val="minor"/>
      </rPr>
      <t>Seat Alhambra I (7V8, 7V9) ( 06.2000 - 03.2010 , 115 - 204 PS)</t>
    </r>
    <r>
      <rPr>
        <sz val="11"/>
        <color theme="1"/>
        <rFont val="宋体"/>
        <charset val="134"/>
        <scheme val="minor"/>
      </rPr>
      <t xml:space="preserve">
1.9 TDI 06.2000 - 03.2010, 1896 ccm, 115 PS
2.8 V6 06.2000 - 03.2010, 2792 ccm, 204 PS
2.8 V6 4motion 06.2000 - 03.2010, 2792 ccm, 204 PS
</t>
    </r>
    <r>
      <rPr>
        <b/>
        <sz val="11"/>
        <rFont val="宋体"/>
        <charset val="134"/>
        <scheme val="minor"/>
      </rPr>
      <t>VW Sharan I (7M8, 7M9, 7M6) ( 09.1995 - 03.2010 , 90 - 204 PS)</t>
    </r>
    <r>
      <rPr>
        <sz val="11"/>
        <color theme="1"/>
        <rFont val="宋体"/>
        <charset val="134"/>
        <scheme val="minor"/>
      </rPr>
      <t xml:space="preserve">
1.8 T 20V 09.1997 - 03.2010, 1781 ccm, 150 PS
1.9 TDI 09.1995 - 03.2010, 1896 ccm, 90 PS
1.9 TDI 04.2000 - 03.2010, 1896 ccm, 115 PS
1.9 TDI 11.2002 - 03.2010, 1896 ccm, 130 PS
1.9 TDI 4motion 03.2000 - 03.2010, 1896 ccm, 115 PS
2.0 09.1995 - 03.2010, 1984 ccm, 115 PS
2.8 V6 24V 04.2000 - 03.2010, 2792 ccm, 204 PS
2.8 V6 24V 4motion 04.2000 - 03.2010, 2792 ccm, 204 PS</t>
    </r>
  </si>
  <si>
    <t>JN-6W521</t>
  </si>
  <si>
    <t>7L6820017B
7L6820017D</t>
  </si>
  <si>
    <r>
      <rPr>
        <b/>
        <sz val="11"/>
        <color theme="1"/>
        <rFont val="宋体"/>
        <charset val="134"/>
        <scheme val="minor"/>
      </rPr>
      <t>Audi Q7 (4LB)</t>
    </r>
    <r>
      <rPr>
        <sz val="11"/>
        <color theme="1"/>
        <rFont val="宋体"/>
        <charset val="134"/>
        <scheme val="minor"/>
      </rPr>
      <t xml:space="preserve">
3.0 TDI quattro (BUG) 2967ccm 233KM/171kW 2006/03-2008/05
3.0 TDI quattro (BUN CASB) 2967ccm 211KM/155kW 2006/03-2010/05
3.0 TDI quattro (CASA CCMA CJGA CNRB) 2967ccm 240KM/176kW 2007/11-2015/08
3.0 TDI quattro (CATA) 2967ccm 224KM/165kW 2009/06-2012/05
3.0 TDI quattro (CJGC CJMA) 2967ccm 204KM/150kW 2010/05-2015/08
3.0 TDI quattro (CJGD CLZB CRCA) 2967ccm 245KM/180kW 2011/05-2015/08
3.0 TFSI quattro (CJTB CJWB CNAA CTWA) 2995ccm 333KM/245kW 2010/05-2015/08
3.0 TFSI quattro (CJTC CJWC) 2995ccm 272KM/200kW 2010/05-2015/08
3.0 TFSI quattro (CJWE CTWB) 2995ccm 280KM/206kW 2011/05-2015/08
3.6 FSI quattro (BHK) 3597ccm 280KM/206kW 2006/08-2010/05
4.2 FSI quattro (BAR) 4163ccm 350KM/257kW 2006/03-2010/05
4.2 TDI quattro (BTR) 4134ccm 326KM/240kW 2007/03-2009/06
4.2 TDI quattro (CCFA CCFC) 4134ccm 340KM/250kW 2009/05-2015/08
6.0 TDI quattro (CCGA) 5934ccm 500KM/368kW 2008/09-2014/05
</t>
    </r>
    <r>
      <rPr>
        <b/>
        <sz val="11"/>
        <color theme="1"/>
        <rFont val="宋体"/>
        <charset val="134"/>
        <scheme val="minor"/>
      </rPr>
      <t>Porsche Cayenne (9PA)</t>
    </r>
    <r>
      <rPr>
        <sz val="11"/>
        <color theme="1"/>
        <rFont val="宋体"/>
        <charset val="134"/>
        <scheme val="minor"/>
      </rPr>
      <t xml:space="preserve">
3.0 TDI (M 05.9D) 2967ccm 240KM/176kW 2009/02-2010/09
3.6 (M 55.01) 3598ccm 290KM/213kW 2007/02-2010/09
GTS 4.8 (M 48.01) 4806ccm 405KM/298kW 2007/10-2010/09
S 4.8 (M 48.01) 4806ccm 385KM/283kW 2007/02-2010/09
Turbo S 4.5 (M 48.50T) 4511ccm 521KM/383kW 2006/03-2007/09
Turbo S 4.8 (M 48.51) 4806ccm 500KM/368kW 2007/02-2010/09
Turbo S 4.8 (M 48.51) 4806ccm 540KM/397kW 2007/02-2010/09
Turbo S 4.8 (M 48.51) 4806ccm 550KM/404kW 2008/08-2010/09
</t>
    </r>
    <r>
      <rPr>
        <b/>
        <sz val="11"/>
        <color theme="1"/>
        <rFont val="宋体"/>
        <charset val="134"/>
        <scheme val="minor"/>
      </rPr>
      <t>Volkswagen Touareg (7LA, 7L6, 7L7)</t>
    </r>
    <r>
      <rPr>
        <sz val="11"/>
        <color theme="1"/>
        <rFont val="宋体"/>
        <charset val="134"/>
        <scheme val="minor"/>
      </rPr>
      <t xml:space="preserve">
3.0 V6 TDI (BKS CATA) 2967ccm 225KM/165kW 2004/11-2010/05
3.0 V6 TDI (CASA CASC) 2967ccm 240KM/176kW 2007/11-2010/05
3.6 V6 FSI (BHK BHL) 3597ccm 280KM/206kW 2005/10-2010/05
4.2 V8 FSI (BAR) 4163ccm 350KM/257kW 2006/06-2010/05
5.0 R50 TDI (CBWA) 4921ccm 350KM/257kW 2007/08-2010/05
5.0 V10 TDI (AYH BKW BLE BWF) 4921ccm 313KM/230kW 2002/10-2010/05
6.0 W12 (BJN CFRA) 5998ccm 450KM/331kW 2004/08-2010/05</t>
    </r>
  </si>
  <si>
    <t>JN-6W594</t>
  </si>
  <si>
    <t>7L6820750C
7L6820750L
7L6820750T
7L6820750AG</t>
  </si>
  <si>
    <r>
      <rPr>
        <b/>
        <sz val="11"/>
        <color theme="1"/>
        <rFont val="宋体"/>
        <charset val="134"/>
        <scheme val="minor"/>
      </rPr>
      <t>Audi A8 D3 (4E2, 4E8) ( 10.2002 - 07.2010 , 280 - 350 PS)</t>
    </r>
    <r>
      <rPr>
        <sz val="11"/>
        <color theme="1"/>
        <rFont val="宋体"/>
        <charset val="134"/>
        <scheme val="minor"/>
      </rPr>
      <t xml:space="preserve">
3.7 quattro 10.2002 - 05.2006, 3697 ccm, 280 PS
4.2 FSI quattro 06.2006 - 07.2010, 4163 ccm, 350 PS
</t>
    </r>
    <r>
      <rPr>
        <b/>
        <sz val="11"/>
        <color theme="1"/>
        <rFont val="宋体"/>
        <charset val="134"/>
        <scheme val="minor"/>
      </rPr>
      <t>Audi Q7 (4LB) ( 03.2006 - 08.2015 , 204 - 500 PS)</t>
    </r>
    <r>
      <rPr>
        <sz val="11"/>
        <color theme="1"/>
        <rFont val="宋体"/>
        <charset val="134"/>
        <scheme val="minor"/>
      </rPr>
      <t xml:space="preserve">
3.0 TDI quattro 05.2010 - 08.2015, 2967 ccm, 204 PS
3.0 TDI quattro 03.2006 - 05.2010, 2967 ccm, 211 PS
3.0 TDI quattro 06.2009 - 05.2012, 2967 ccm, 224 PS
3.0 TDI quattro 03.2006 - 05.2008, 2967 ccm, 233 PS
3.0 TDI quattro 11.2007 - 08.2015, 2967 ccm, 240 PS
3.0 TDI quattro 05.2011 - 08.2015, 2967 ccm, 245 PS
3.0 TFSI quattro 05.2010 - 08.2015, 2995 ccm, 272 PS
3.0 TFSI quattro 05.2011 - 08.2015, 2995 ccm, 280 PS
3.0 TFSI quattro 05.2010 - 08.2015, 2995 ccm, 333 PS
3.6 FSI quattro 08.2006 - 05.2010, 3597 ccm, 280 PS
4.2 FSI quattro 03.2006 - 05.2010, 4163 ccm, 350 PS
4.2 TDI quattro 03.2007 - 06.2009, 4134 ccm, 326 PS
4.2 TDI quattro 05.2009 - 08.2015, 4134 ccm, 340 PS
6.0 TDI quattro 09.2008 - 05.2014, 5934 ccm, 500 PS
</t>
    </r>
    <r>
      <rPr>
        <b/>
        <sz val="11"/>
        <color theme="1"/>
        <rFont val="宋体"/>
        <charset val="134"/>
        <scheme val="minor"/>
      </rPr>
      <t>VW Touareg I (7LA, 7L6, 7L7) ( 10.2002 - 05.2010 , 163 - 450 PS)</t>
    </r>
    <r>
      <rPr>
        <sz val="11"/>
        <color theme="1"/>
        <rFont val="宋体"/>
        <charset val="134"/>
        <scheme val="minor"/>
      </rPr>
      <t xml:space="preserve">
2.5 R5 TDI 08.2003 - 05.2010, 2461 ccm, 163 PS
2.5 R5 TDI 01.2003 - 05.2010, 2461 ccm, 174 PS
3.0 V6 TDI 11.2004 - 05.2010, 2967 ccm, 225 PS
3.0 V6 TDI 11.2007 - 05.2010, 2967 ccm, 240 PS
3.2 V6 10.2002 - 11.2006, 3189 ccm, 220 PS
3.2 V6 11.2004 - 11.2006, 3189 ccm, 241 PS
3.6 V6 FSI 10.2005 - 05.2010, 3597 ccm, 280 PS
4.2 V8 12.2002 - 11.2006, 4172 ccm, 310 PS
4.2 V8 FSI 06.2006 - 05.2010, 4163 ccm, 350 PS
5.0 R50 TDI 08.2007 - 05.2010, 4921 ccm, 350 PS
5.0 V10 TDI 10.2002 - 05.2010, 4921 ccm, 313 PS
6.0 W12 08.2004 - 05.2010, 5998 ccm, 450 PS</t>
    </r>
  </si>
  <si>
    <t>JN-6W595</t>
  </si>
  <si>
    <t>8R0260710B
8R0260710D
8R0260710J</t>
  </si>
  <si>
    <r>
      <rPr>
        <b/>
        <sz val="11"/>
        <color theme="1"/>
        <rFont val="宋体"/>
        <charset val="134"/>
        <scheme val="minor"/>
      </rPr>
      <t>Audi Q5 (8RB)</t>
    </r>
    <r>
      <rPr>
        <sz val="11"/>
        <color theme="1"/>
        <rFont val="宋体"/>
        <charset val="134"/>
        <scheme val="minor"/>
      </rPr>
      <t xml:space="preserve">
2.0 TDI (CJCA) 1968ccm 143KM/105kW 2010/11-2013/05
2.0 TDI (CJCB CSUB) 1968ccm 136KM/100kW 2010/11-2017/05
2.0 TDI (CJCD CSUA) 1968ccm 150KM/110kW 2013/05-2017/05
2.0 TDI (CNHA) 1968ccm 190KM/140kW 2015/09-2017/05
2.0 TDI quattro (CAGA CJCA) 1968ccm 143KM/105kW 2009/08-2013/05
2.0 TDI quattro (CAGB CJCB CSUB) 1968ccm 136KM/100kW 2009/08-2017/05
2.0 TDI quattro (CAHA CGLB CMGA) 1968ccm 170KM/125kW 2008/11-2012/09
2.0 TDI quattro (CAHB CGLA CGLD CNHC) 1968ccm 163KM/120kW 2008/11-2017/05
2.0 TDI quattro (CGLC CMGB) 1968ccm 177KM/130kW 2012/06-2017/05
2.0 TDI quattro (CJCD CSUA) 1968ccm 150KM/110kW 2013/05-2017/05
2.0 TDI quattro (CNHA) 1968ccm 190KM/140kW 2013/11-2017/05
2.0 TFSI quattro (CAEB CDNC) 1984ccm 211KM/155kW 2008/11-2012/09
2.0 TFSI quattro (CDNB CNCB) 1984ccm 180KM/132kW 2009/08-2017/05
2.0 TFSI quattro (CNCD) 1984ccm 224KM/165kW 2012/06-2016/05
2.0 TFSI quattro (CNCE) 1984ccm 230KM/169kW 2015/08-2017/05
2.0 TFSI quattro (CPMB) 1984ccm 220KM/162kW 2013/05-2017/05
3.0 TDI quattro (CCWA CPNB) 2967ccm 240KM/176kW 2008/11-2017/05
3.0 TDI quattro (CCWB) 2967ccm 211KM/155kW 2008/11-2012/09
3.0 TDI quattro (CDUD) 2967ccm 245KM/180kW 2012/06-2017/05
3.0 TDI quattro (CTBA) 2967ccm 258KM/190kW 2013/11-2017/05
3.0 TDI quattro (CTBC) 2967ccm 250KM/184kW 2012/06-2017/05
SQ5 TDI quattro (CGQB CVUC) 2967ccm 313KM/230kW 2012/12-2015/11
SQ5 TDI quattro (CVUB) 2967ccm 326KM/240kW 2015/04-2017/05
SQ5 TDI quattro (DEHA) 2967ccm 340KM/250kW 2015/11-2017/05
SQ5 TFSI quattro (CTUD CTXA) 2995ccm 354KM/260kW 2013/05-2017/05</t>
    </r>
  </si>
  <si>
    <t>1KD820721KH</t>
  </si>
  <si>
    <t>JN-OL00051</t>
  </si>
  <si>
    <t>6C0820741AC</t>
  </si>
  <si>
    <t>JN-6W694</t>
  </si>
  <si>
    <t>6C0820743AF</t>
  </si>
  <si>
    <t>JN-6W695</t>
  </si>
  <si>
    <t>4F0260701C</t>
  </si>
  <si>
    <r>
      <rPr>
        <b/>
        <sz val="11"/>
        <color theme="1"/>
        <rFont val="宋体"/>
        <charset val="134"/>
        <scheme val="minor"/>
      </rPr>
      <t>Audi A6 C6 Saloon (4F2) ( 05.2004 - 03.2011 , 163 - 240 PS)</t>
    </r>
    <r>
      <rPr>
        <sz val="11"/>
        <color theme="1"/>
        <rFont val="宋体"/>
        <charset val="134"/>
        <scheme val="minor"/>
      </rPr>
      <t xml:space="preserve">
2.7 TDI 11.2004 - 03.2011, 2698 ccm, 163 PS
2.7 TDI 11.2004 - 10.2008, 2698 ccm, 180 PS
2.7 TDI 10.2008 - 03.2011, 2698 ccm, 190 PS
2.7 TDI quattro 06.2005 - 03.2011, 2698 ccm, 163 PS
2.7 TDI quattro 11.2004 - 10.2008, 2698 ccm, 180 PS
2.7 TDI quattro 10.2008 - 03.2011, 2698 ccm, 190 PS
3.0 TDI quattro 05.2004 - 03.2011, 2967 ccm, 211 PS
3.0 TDI quattro 05.2004 - 05.2006, 2967 ccm, 225 PS
3.0 TDI quattro 06.2006 - 10.2008, 2967 ccm, 233 PS
3.0 TDI quattro 10.2008 - 03.2011, 2967 ccm, 240 PS
</t>
    </r>
    <r>
      <rPr>
        <b/>
        <sz val="11"/>
        <color theme="1"/>
        <rFont val="宋体"/>
        <charset val="134"/>
        <scheme val="minor"/>
      </rPr>
      <t>Audi A6 C6 Avant (4F5) ( 11.2004 - 08.2011 , 163 - 240 PS)</t>
    </r>
    <r>
      <rPr>
        <sz val="11"/>
        <color theme="1"/>
        <rFont val="宋体"/>
        <charset val="134"/>
        <scheme val="minor"/>
      </rPr>
      <t xml:space="preserve">
2.7 TDI 03.2005 - 08.2011, 2698 ccm, 163 PS
2.7 TDI 03.2005 - 10.2008, 2698 ccm, 180 PS
2.7 TDI 10.2008 - 08.2011, 2698 ccm, 190 PS
2.7 TDI quattro 06.2005 - 08.2011, 2698 ccm, 163 PS
2.7 TDI quattro 11.2004 - 10.2008, 2698 ccm, 180 PS
2.7 TDI quattro 10.2008 - 08.2011, 2698 ccm, 190 PS
3.0 TDI quattro 03.2005 - 08.2011, 2967 ccm, 211 PS
3.0 TDI quattro 03.2005 - 05.2006, 2967 ccm, 225 PS
3.0 TDI quattro 06.2006 - 10.2008, 2967 ccm, 233 PS
3.0 TDI quattro 10.2008 - 08.2011, 2967 ccm, 240 PS</t>
    </r>
  </si>
  <si>
    <t>JN-6W724</t>
  </si>
  <si>
    <r>
      <rPr>
        <b/>
        <sz val="11"/>
        <color rgb="FFFF0000"/>
        <rFont val="宋体"/>
        <charset val="134"/>
        <scheme val="minor"/>
      </rPr>
      <t xml:space="preserve">1K0820741AT
</t>
    </r>
    <r>
      <rPr>
        <sz val="11"/>
        <rFont val="宋体"/>
        <charset val="134"/>
        <scheme val="minor"/>
      </rPr>
      <t>1K0820741F</t>
    </r>
    <r>
      <rPr>
        <sz val="11"/>
        <color theme="1"/>
        <rFont val="宋体"/>
        <charset val="134"/>
        <scheme val="minor"/>
      </rPr>
      <t xml:space="preserve">
1K0820741H</t>
    </r>
  </si>
  <si>
    <r>
      <rPr>
        <b/>
        <sz val="11"/>
        <color theme="1"/>
        <rFont val="宋体"/>
        <charset val="134"/>
        <scheme val="minor"/>
      </rPr>
      <t>Audi A3 Hatchback (8P1) ( 08.2003 - 08.2012 , 115 - 125 PS)</t>
    </r>
    <r>
      <rPr>
        <sz val="11"/>
        <color theme="1"/>
        <rFont val="宋体"/>
        <charset val="134"/>
        <scheme val="minor"/>
      </rPr>
      <t xml:space="preserve">
1.4 TFSI 09.2007 - 08.2012, 1390 ccm, 125 PS
1.6 FSI 08.2003 - 09.2007, 1598 ccm, 115 PS
</t>
    </r>
    <r>
      <rPr>
        <b/>
        <sz val="11"/>
        <color theme="1"/>
        <rFont val="宋体"/>
        <charset val="134"/>
        <scheme val="minor"/>
      </rPr>
      <t>Audi A3 Sportback (8PA) ( 09.2004 - 03.2013 , 115 - 125 PS)</t>
    </r>
    <r>
      <rPr>
        <sz val="11"/>
        <color theme="1"/>
        <rFont val="宋体"/>
        <charset val="134"/>
        <scheme val="minor"/>
      </rPr>
      <t xml:space="preserve">
1.4 TFSI 09.2007 - 03.2013, 1390 ccm, 125 PS
1.6 FSI 09.2004 - 09.2007, 1598 ccm, 115 PS
</t>
    </r>
    <r>
      <rPr>
        <b/>
        <sz val="11"/>
        <color theme="1"/>
        <rFont val="宋体"/>
        <charset val="134"/>
        <scheme val="minor"/>
      </rPr>
      <t>Audi A3 Convertible (8P7) ( 02.2011 - 05.2013 , 125 PS)</t>
    </r>
    <r>
      <rPr>
        <sz val="11"/>
        <color theme="1"/>
        <rFont val="宋体"/>
        <charset val="134"/>
        <scheme val="minor"/>
      </rPr>
      <t xml:space="preserve">
1.4 TFSI 02.2011 - 05.2013, 1390 ccm, 125 PS
</t>
    </r>
    <r>
      <rPr>
        <b/>
        <sz val="11"/>
        <color theme="1"/>
        <rFont val="宋体"/>
        <charset val="134"/>
        <scheme val="minor"/>
      </rPr>
      <t>Seat Altea (5P1) ( 05.2006 - ... , 86 - 125 PS)</t>
    </r>
    <r>
      <rPr>
        <sz val="11"/>
        <color theme="1"/>
        <rFont val="宋体"/>
        <charset val="134"/>
        <scheme val="minor"/>
      </rPr>
      <t xml:space="preserve">
1.4 16V 05.2006 - ..., 1390 ccm, 86 PS
1.4 TSI 11.2007 - ..., 1390 ccm, 125 PS
</t>
    </r>
    <r>
      <rPr>
        <b/>
        <sz val="11"/>
        <color theme="1"/>
        <rFont val="宋体"/>
        <charset val="134"/>
        <scheme val="minor"/>
      </rPr>
      <t>Seat Toledo III (5P2) ( 05.2006 - 05.2009 , 86 - 125 PS)</t>
    </r>
    <r>
      <rPr>
        <sz val="11"/>
        <color theme="1"/>
        <rFont val="宋体"/>
        <charset val="134"/>
        <scheme val="minor"/>
      </rPr>
      <t xml:space="preserve">
1.4 16V 05.2006 - 05.2009, 1390 ccm, 86 PS
1.4 TSI 11.2007 - 05.2009, 1390 ccm, 125 PS
</t>
    </r>
    <r>
      <rPr>
        <b/>
        <sz val="11"/>
        <color theme="1"/>
        <rFont val="宋体"/>
        <charset val="134"/>
        <scheme val="minor"/>
      </rPr>
      <t>Seat Leon II Hatchback (1P1) ( 06.2006 - 12.2012 , 86 - 125 PS)</t>
    </r>
    <r>
      <rPr>
        <sz val="11"/>
        <color theme="1"/>
        <rFont val="宋体"/>
        <charset val="134"/>
        <scheme val="minor"/>
      </rPr>
      <t xml:space="preserve">
1.4 16V 06.2006 - 12.2012, 1390 ccm, 86 PS
1.4 TSI 11.2007 - 12.2012, 1390 ccm, 125 PS
</t>
    </r>
    <r>
      <rPr>
        <b/>
        <sz val="11"/>
        <color theme="1"/>
        <rFont val="宋体"/>
        <charset val="134"/>
        <scheme val="minor"/>
      </rPr>
      <t>Seat Altea XL (5P5, 5P8) ( 10.2006 - ... , 86 - 125 PS)</t>
    </r>
    <r>
      <rPr>
        <sz val="11"/>
        <color theme="1"/>
        <rFont val="宋体"/>
        <charset val="134"/>
        <scheme val="minor"/>
      </rPr>
      <t xml:space="preserve">
1.4 16V 10.2006 - ..., 1390 ccm, 86 PS
1.4 TSI 11.2007 - ..., 1390 ccm, 125 PS
</t>
    </r>
    <r>
      <rPr>
        <b/>
        <sz val="11"/>
        <color theme="1"/>
        <rFont val="宋体"/>
        <charset val="134"/>
        <scheme val="minor"/>
      </rPr>
      <t>Skoda Octavia II Hatchback (1Z3) ( 02.2004 - 06.2013 , 75 - 122 PS)</t>
    </r>
    <r>
      <rPr>
        <sz val="11"/>
        <color theme="1"/>
        <rFont val="宋体"/>
        <charset val="134"/>
        <scheme val="minor"/>
      </rPr>
      <t xml:space="preserve">
1.4 05.2004 - 05.2006, 1390 ccm, 75 PS
1.4 06.2004 - 04.2013, 1390 ccm, 80 PS
1.4 TSI 11.2008 - 06.2013, 1390 ccm, 122 PS
1.6 FSI 02.2004 - 10.2008, 1598 ccm, 115 PS
</t>
    </r>
    <r>
      <rPr>
        <b/>
        <sz val="11"/>
        <color theme="1"/>
        <rFont val="宋体"/>
        <charset val="134"/>
        <scheme val="minor"/>
      </rPr>
      <t>Skoda Octavia II Combi (1Z5) ( 02.2004 - 06.2013 , 75 - 122 PS)</t>
    </r>
    <r>
      <rPr>
        <sz val="11"/>
        <color theme="1"/>
        <rFont val="宋体"/>
        <charset val="134"/>
        <scheme val="minor"/>
      </rPr>
      <t xml:space="preserve">
1.4 05.2004 - 05.2006, 1390 ccm, 75 PS
1.4 05.2006 - 06.2013, 1390 ccm, 80 PS
1.4 TSI 11.2008 - 06.2013, 1390 ccm, 122 PS
1.6 FSI 02.2004 - 10.2008, 1598 ccm, 115 PS
</t>
    </r>
    <r>
      <rPr>
        <b/>
        <sz val="11"/>
        <color theme="1"/>
        <rFont val="宋体"/>
        <charset val="134"/>
        <scheme val="minor"/>
      </rPr>
      <t>Skoda Superb II Hatchback (3T4) ( 07.2008 - 05.2015 , 125 PS)</t>
    </r>
    <r>
      <rPr>
        <sz val="11"/>
        <color theme="1"/>
        <rFont val="宋体"/>
        <charset val="134"/>
        <scheme val="minor"/>
      </rPr>
      <t xml:space="preserve">
1.4 TSI 07.2008 - 05.2015, 1390 ccm, 125 PS
</t>
    </r>
    <r>
      <rPr>
        <b/>
        <sz val="11"/>
        <color theme="1"/>
        <rFont val="宋体"/>
        <charset val="134"/>
        <scheme val="minor"/>
      </rPr>
      <t>Skoda Yeti (5L) ( 06.2010 - 12.2017 , 122 - 125 PS)</t>
    </r>
    <r>
      <rPr>
        <sz val="11"/>
        <color theme="1"/>
        <rFont val="宋体"/>
        <charset val="134"/>
        <scheme val="minor"/>
      </rPr>
      <t xml:space="preserve">
1.4 TSI 06.2010 - 05.2015, 1390 ccm, 122 PS
1.4 TSI 05.2015 - 12.2017, 1395 ccm, 125 PS
</t>
    </r>
    <r>
      <rPr>
        <b/>
        <sz val="11"/>
        <color theme="1"/>
        <rFont val="宋体"/>
        <charset val="134"/>
        <scheme val="minor"/>
      </rPr>
      <t>Skoda Superb II Estate (3T5) ( 10.2009 - 05.2015 , 125 PS)</t>
    </r>
    <r>
      <rPr>
        <sz val="11"/>
        <color theme="1"/>
        <rFont val="宋体"/>
        <charset val="134"/>
        <scheme val="minor"/>
      </rPr>
      <t xml:space="preserve">
1.4 TSI 10.2009 - 05.2015, 1390 ccm, 125 PS
</t>
    </r>
    <r>
      <rPr>
        <b/>
        <sz val="11"/>
        <color theme="1"/>
        <rFont val="宋体"/>
        <charset val="134"/>
        <scheme val="minor"/>
      </rPr>
      <t>VW Golf V Hatchback (1K1) ( 10.2003 - 11.2008 , 75 - 115 PS)</t>
    </r>
    <r>
      <rPr>
        <sz val="11"/>
        <color theme="1"/>
        <rFont val="宋体"/>
        <charset val="134"/>
        <scheme val="minor"/>
      </rPr>
      <t xml:space="preserve">
1.4 16V 10.2003 - 05.2006, 1390 ccm, 75 PS
1.4 16V 05.2006 - 11.2008, 1390 ccm, 80 PS
1.4 FSI 10.2003 - 07.2006, 1390 ccm, 90 PS
1.6 FSI 10.2003 - 07.2008, 1598 ccm, 115 PS
</t>
    </r>
    <r>
      <rPr>
        <b/>
        <sz val="11"/>
        <color theme="1"/>
        <rFont val="宋体"/>
        <charset val="134"/>
        <scheme val="minor"/>
      </rPr>
      <t>VW Golf Plus / Crossgolf (5M1, 521) ( 12.2004 - 12.2013 , 75 - 170 PS)</t>
    </r>
    <r>
      <rPr>
        <sz val="11"/>
        <color theme="1"/>
        <rFont val="宋体"/>
        <charset val="134"/>
        <scheme val="minor"/>
      </rPr>
      <t xml:space="preserve">
1.4 16V 01.2005 - 11.2006, 1390 ccm, 75 PS
1.4 16V 05.2006 - 12.2013, 1390 ccm, 80 PS
1.4 FSI 07.2005 - 11.2006, 1390 ccm, 90 PS
1.4 TSI 06.2007 - 12.2013, 1390 ccm, 122 PS
1.4 TSI 05.2006 - 06.2008, 1390 ccm, 140 PS
1.4 TSI 05.2006 - 06.2008, 1390 ccm, 170 PS
1.6 FSI 12.2004 - 05.2008, 1598 ccm, 115 PS
</t>
    </r>
    <r>
      <rPr>
        <b/>
        <sz val="11"/>
        <color theme="1"/>
        <rFont val="宋体"/>
        <charset val="134"/>
        <scheme val="minor"/>
      </rPr>
      <t>VW Jetta Mk5 (1K) ( 09.2005 - 10.2010 , 115 - 170 PS)</t>
    </r>
    <r>
      <rPr>
        <sz val="11"/>
        <color theme="1"/>
        <rFont val="宋体"/>
        <charset val="134"/>
        <scheme val="minor"/>
      </rPr>
      <t xml:space="preserve">
1.4 TSI 05.2007 - 10.2010, 1390 ccm, 122 PS
1.4 TSI 07.2006 - 10.2010, 1390 ccm, 140 PS
1.4 TSI 07.2008 - 10.2010, 1390 ccm, 160 PS
1.4 TSI 07.2006 - 10.2010, 1390 ccm, 170 PS
1.6 FSI 09.2005 - 10.2010, 1598 ccm, 115 PS
</t>
    </r>
    <r>
      <rPr>
        <b/>
        <sz val="11"/>
        <color theme="1"/>
        <rFont val="宋体"/>
        <charset val="134"/>
        <scheme val="minor"/>
      </rPr>
      <t>VW Eos (1F7, 1F8) ( 06.2006 - 08.2015 , 115 - 160 PS)</t>
    </r>
    <r>
      <rPr>
        <sz val="11"/>
        <color theme="1"/>
        <rFont val="宋体"/>
        <charset val="134"/>
        <scheme val="minor"/>
      </rPr>
      <t xml:space="preserve">
1.4 TSI 11.2007 - 08.2015, 1390 ccm, 122 PS
1.4 TSI 05.2008 - 08.2015, 1390 ccm, 160 PS
1.6 FSI 06.2006 - 05.2008, 1598 ccm, 115 PS
</t>
    </r>
    <r>
      <rPr>
        <b/>
        <sz val="11"/>
        <color theme="1"/>
        <rFont val="宋体"/>
        <charset val="134"/>
        <scheme val="minor"/>
      </rPr>
      <t>VW Golf V Variant (1K5) ( 06.2007 - 07.2009 , 80 - 170 PS)</t>
    </r>
    <r>
      <rPr>
        <sz val="11"/>
        <color theme="1"/>
        <rFont val="宋体"/>
        <charset val="134"/>
        <scheme val="minor"/>
      </rPr>
      <t xml:space="preserve">
1.4 06.2007 - 07.2009, 1390 ccm, 80 PS
1.4 TSI 06.2007 - 07.2009, 1390 ccm, 122 PS
1.4 TSI 06.2007 - 07.2009, 1390 ccm, 140 PS
1.4 TSI 07.2008 - 07.2009, 1390 ccm, 160 PS
1.4 TSI 06.2007 - 07.2009, 1390 ccm, 170 PS
</t>
    </r>
    <r>
      <rPr>
        <b/>
        <sz val="11"/>
        <color theme="1"/>
        <rFont val="宋体"/>
        <charset val="134"/>
        <scheme val="minor"/>
      </rPr>
      <t>VW Scirocco III (137, 138) ( 05.2008 - 11.2017 , 125 - 160 PS)</t>
    </r>
    <r>
      <rPr>
        <sz val="11"/>
        <color theme="1"/>
        <rFont val="宋体"/>
        <charset val="134"/>
        <scheme val="minor"/>
      </rPr>
      <t xml:space="preserve">
1.4 TSI 11.2013 - 11.2017, 1395 ccm, 125 PS
1.4 TSI 05.2008 - 11.2017, 1390 ccm, 160 PS
</t>
    </r>
    <r>
      <rPr>
        <b/>
        <sz val="11"/>
        <color theme="1"/>
        <rFont val="宋体"/>
        <charset val="134"/>
        <scheme val="minor"/>
      </rPr>
      <t>VW Golf VI Hatchback (5K1) ( 10.2008 - 11.2012 , 122 - 160 PS)</t>
    </r>
    <r>
      <rPr>
        <sz val="11"/>
        <color theme="1"/>
        <rFont val="宋体"/>
        <charset val="134"/>
        <scheme val="minor"/>
      </rPr>
      <t xml:space="preserve">
1.4 TSI 10.2008 - 11.2012, 1390 ccm, 122 PS
1.4 TSI 10.2008 - 11.2012, 1390 ccm, 160 PS
</t>
    </r>
    <r>
      <rPr>
        <b/>
        <sz val="11"/>
        <color theme="1"/>
        <rFont val="宋体"/>
        <charset val="134"/>
        <scheme val="minor"/>
      </rPr>
      <t>VW Golf VI Variant (AJ5) ( 07.2009 - 07.2013 , 122 - 160 PS)</t>
    </r>
    <r>
      <rPr>
        <sz val="11"/>
        <color theme="1"/>
        <rFont val="宋体"/>
        <charset val="134"/>
        <scheme val="minor"/>
      </rPr>
      <t xml:space="preserve">
1.4 TSI 07.2009 - 07.2013, 1390 ccm, 122 PS
1.4 TSI 07.2009 - 07.2013, 1390 ccm, 160 PS
</t>
    </r>
    <r>
      <rPr>
        <b/>
        <sz val="11"/>
        <color theme="1"/>
        <rFont val="宋体"/>
        <charset val="134"/>
        <scheme val="minor"/>
      </rPr>
      <t>VW Golf VI Convertible (517) ( 03.2011 - 05.2016 , 122 - 160 PS)</t>
    </r>
    <r>
      <rPr>
        <sz val="11"/>
        <color theme="1"/>
        <rFont val="宋体"/>
        <charset val="134"/>
        <scheme val="minor"/>
      </rPr>
      <t xml:space="preserve">
1.4 TSI 11.2011 - 05.2016, 1390 ccm, 122 PS
1.4 TSI 11.2013 - 05.2016, 1395 ccm, 125 PS
1.4 TSI 11.2013 - 05.2016, 1395 ccm, 150 PS
1.4 TSI 03.2011 - 05.2016, 1390 ccm, 160 PS</t>
    </r>
  </si>
  <si>
    <t>JN-6W604</t>
  </si>
  <si>
    <r>
      <rPr>
        <b/>
        <sz val="11"/>
        <color rgb="FFFF0000"/>
        <rFont val="宋体"/>
        <charset val="134"/>
        <scheme val="minor"/>
      </rPr>
      <t xml:space="preserve">7L6820750N
</t>
    </r>
    <r>
      <rPr>
        <sz val="11"/>
        <rFont val="宋体"/>
        <charset val="134"/>
        <scheme val="minor"/>
      </rPr>
      <t>7L6820750AB
7L6820750AJ
7L6820750D</t>
    </r>
  </si>
  <si>
    <r>
      <rPr>
        <b/>
        <sz val="11"/>
        <color theme="1"/>
        <rFont val="宋体"/>
        <charset val="134"/>
        <scheme val="minor"/>
      </rPr>
      <t>Audi Q7 (4LB) ( 03.2006 - 08.2015 , 204 - 350 PS)</t>
    </r>
    <r>
      <rPr>
        <sz val="11"/>
        <color theme="1"/>
        <rFont val="宋体"/>
        <charset val="134"/>
        <scheme val="minor"/>
      </rPr>
      <t xml:space="preserve">
3.0 TDI quattro 05.2010 - 08.2015, 2967 ccm, 204 PS
3.0 TDI quattro 03.2006 - 05.2010, 2967 ccm, 211 PS
3.0 TDI quattro 06.2009 - 05.2012, 2967 ccm, 224 PS
3.0 TDI quattro 03.2006 - 05.2008, 2967 ccm, 233 PS
3.0 TDI quattro 11.2007 - 08.2015, 2967 ccm, 240 PS
3.0 TDI quattro 05.2011 - 08.2015, 2967 ccm, 245 PS
3.0 TFSI quattro 05.2010 - 08.2015, 2995 ccm, 272 PS
3.0 TFSI quattro 05.2011 - 08.2015, 2995 ccm, 280 PS
3.0 TFSI quattro 05.2010 - 08.2015, 2995 ccm, 333 PS
3.6 FSI quattro 08.2006 - 05.2010, 3597 ccm, 280 PS
4.2 FSI quattro 03.2006 - 05.2010, 4163 ccm, 350 PS
4.2 TDI quattro 03.2007 - 06.2009, 4134 ccm, 326 PS
4.2 TDI quattro 05.2009 - 08.2015, 4134 ccm, 340 PS
</t>
    </r>
    <r>
      <rPr>
        <b/>
        <sz val="11"/>
        <color theme="1"/>
        <rFont val="宋体"/>
        <charset val="134"/>
        <scheme val="minor"/>
      </rPr>
      <t>VW Touareg I (7LA, 7L6, 7L7) ( 10.2002 - 05.2010 , 220 - 450 PS)</t>
    </r>
    <r>
      <rPr>
        <sz val="11"/>
        <color theme="1"/>
        <rFont val="宋体"/>
        <charset val="134"/>
        <scheme val="minor"/>
      </rPr>
      <t xml:space="preserve">
3.0 V6 TDI 11.2007 - 05.2010, 2967 ccm, 240 PS
3.2 V6 10.2002 - 11.2006, 3189 ccm, 220 PS
3.6 V6 FSI 10.2005 - 05.2010, 3597 ccm, 280 PS
4.2 V8 12.2002 - 11.2006, 4172 ccm, 310 PS
4.2 V8 FSI 06.2006 - 05.2010, 4163 ccm, 350 PS
5.0 R50 TDI 08.2007 - 05.2010, 4921 ccm, 350 PS
5.0 V10 TDI 10.2002 - 05.2010, 4921 ccm, 313 PS</t>
    </r>
  </si>
  <si>
    <t>JN-6W610</t>
  </si>
  <si>
    <r>
      <rPr>
        <b/>
        <sz val="11"/>
        <color rgb="FFFF0000"/>
        <rFont val="宋体"/>
        <charset val="134"/>
        <scheme val="minor"/>
      </rPr>
      <t xml:space="preserve">7H1820887A
</t>
    </r>
    <r>
      <rPr>
        <sz val="11"/>
        <rFont val="宋体"/>
        <charset val="134"/>
        <scheme val="minor"/>
      </rPr>
      <t>7H1820727B
7H1820887B</t>
    </r>
  </si>
  <si>
    <r>
      <rPr>
        <b/>
        <sz val="11"/>
        <color theme="1"/>
        <rFont val="宋体"/>
        <charset val="134"/>
        <scheme val="minor"/>
      </rPr>
      <t>VW Multivan T5 (7HM, 7HN, 7HF, 7EF, 7EM, 7EN) ( 04.2003 - 08.2015 , 84 - 180 PS)</t>
    </r>
    <r>
      <rPr>
        <sz val="11"/>
        <color theme="1"/>
        <rFont val="宋体"/>
        <charset val="134"/>
        <scheme val="minor"/>
      </rPr>
      <t xml:space="preserve">
1.9 TDI 01.2006 - 11.2009, 1896 ccm, 84 PS
1.9 TDI 04.2003 - 11.2009, 1896 ccm, 85 PS
1.9 TDI 06.2006 - 11.2009, 1896 ccm, 102 PS
1.9 TDI 04.2003 - 11.2009, 1896 ccm, 105 PS
2.0 BiTDI 09.2009 - 08.2015, 1968 ccm, 180 PS
2.0 BiTDI 4motion 09.2009 - 08.2015, 1968 ccm, 180 PS
2.0 TDI 09.2009 - 08.2015, 1968 ccm, 84 PS
2.0 TDI 09.2009 - 08.2015, 1968 ccm, 102 PS
2.0 TDI 05.2011 - 08.2015, 1968 ccm, 114 PS
2.0 TDI 05.2010 - 08.2015, 1968 ccm, 136 PS
2.0 TDI 09.2009 - 08.2015, 1968 ccm, 140 PS
2.0 TDI 4motion 05.2010 - 08.2015, 1968 ccm, 136 PS
2.0 TDI 4motion 09.2009 - 08.2015, 1968 ccm, 140 PS
2.5 TDI 04.2003 - 11.2009, 2461 ccm, 130 PS
2.5 TDI 11.2003 - 11.2009, 2461 ccm, 163 PS
2.5 TDI 04.2003 - 11.2009, 2461 ccm, 174 PS
2.5 TDI 4motion 07.2004 - 11.2009, 2461 ccm, 130 PS
2.5 TDI 4motion 07.2004 - 11.2009, 2461 ccm, 174 PS
</t>
    </r>
    <r>
      <rPr>
        <b/>
        <sz val="11"/>
        <color theme="1"/>
        <rFont val="宋体"/>
        <charset val="134"/>
        <scheme val="minor"/>
      </rPr>
      <t>VW Transporter T5 Platform / Chassis (7JD, 7JE, 7JL, 7JY, 7JZ, 7FD) ( 04.2003 - 08.2015 , 84 - 180 PS)</t>
    </r>
    <r>
      <rPr>
        <sz val="11"/>
        <color theme="1"/>
        <rFont val="宋体"/>
        <charset val="134"/>
        <scheme val="minor"/>
      </rPr>
      <t xml:space="preserve">
1.9 TDI 01.2006 - 11.2009, 1896 ccm, 84 PS
1.9 TDI 04.2003 - 11.2009, 1896 ccm, 85 PS
1.9 TDI 06.2006 - 11.2009, 1896 ccm, 102 PS
1.9 TDI 04.2003 - 11.2009, 1896 ccm, 105 PS
2.0 BiTDI 09.2009 - 08.2015, 1968 ccm, 180 PS
2.0 BiTDI 4motion 09.2009 - 08.2015, 1968 ccm, 180 PS
2.0 TDI 09.2009 - 08.2015, 1968 ccm, 84 PS
2.0 TDI 09.2009 - 08.2015, 1968 ccm, 102 PS
2.0 TDI 05.2011 - 08.2015, 1968 ccm, 114 PS
2.0 TDI 05.2010 - 08.2015, 1968 ccm, 136 PS
2.0 TDI 09.2009 - 08.2015, 1968 ccm, 140 PS
2.0 TDI 4motion 05.2010 - 08.2015, 1968 ccm, 136 PS
2.0 TDI 4motion 09.2009 - 08.2015, 1968 ccm, 140 PS
2.5 TDI 04.2003 - 11.2009, 2461 ccm, 130 PS
2.5 TDI 04.2003 - 11.2009, 2461 ccm, 174 PS
2.5 TDI 4motion 07.2004 - 11.2009, 2461 ccm, 130 PS
2.5 TDI 4motion 04.2004 - 11.2009, 2461 ccm, 174 PS
</t>
    </r>
    <r>
      <rPr>
        <b/>
        <sz val="11"/>
        <color theme="1"/>
        <rFont val="宋体"/>
        <charset val="134"/>
        <scheme val="minor"/>
      </rPr>
      <t>VW Transporter T5 Van (7HA, 7HH, 7EA, 7EH) ( 04.2003 - 08.2015 , 84 - 180 PS)</t>
    </r>
    <r>
      <rPr>
        <sz val="11"/>
        <color theme="1"/>
        <rFont val="宋体"/>
        <charset val="134"/>
        <scheme val="minor"/>
      </rPr>
      <t xml:space="preserve">
1.9 TDI 01.2006 - 11.2009, 1896 ccm, 84 PS
1.9 TDI 04.2003 - 11.2009, 1896 ccm, 85 PS
1.9 TDI 06.2006 - 11.2009, 1896 ccm, 102 PS
1.9 TDI 04.2003 - 11.2009, 1896 ccm, 105 PS
2.0 BiTDI 09.2009 - 08.2015, 1968 ccm, 180 PS
2.0 BiTDI 4motion 09.2009 - 08.2015, 1968 ccm, 180 PS
2.0 TDI 09.2009 - 08.2015, 1968 ccm, 84 PS
2.0 TDI 09.2009 - 08.2015, 1968 ccm, 102 PS
2.0 TDI 05.2011 - 08.2015, 1968 ccm, 114 PS
2.0 TDI 05.2010 - 08.2015, 1968 ccm, 136 PS
2.0 TDI 09.2009 - 08.2015, 1968 ccm, 140 PS
2.0 TDI 4motion 05.2010 - 08.2015, 1968 ccm, 136 PS
2.0 TDI 4motion 09.2009 - 08.2015, 1968 ccm, 140 PS
2.5 TDI 04.2003 - 11.2009, 2461 ccm, 130 PS
2.5 TDI 04.2003 - 11.2009, 2461 ccm, 174 PS
2.5 TDI 4motion 07.2004 - 11.2009, 2461 ccm, 130 PS
2.5 TDI 4motion 07.2004 - 11.2009, 2461 ccm, 174 PS
</t>
    </r>
    <r>
      <rPr>
        <b/>
        <sz val="11"/>
        <color theme="1"/>
        <rFont val="宋体"/>
        <charset val="134"/>
        <scheme val="minor"/>
      </rPr>
      <t>VW Transporter T5 Minibus (7HB, 7HJ, 7EB, 7EJ, 7EF, 7EG, 7HF, 7EC) ( 04.2003 - 08.2015 , 84 - 180 PS)</t>
    </r>
    <r>
      <rPr>
        <sz val="11"/>
        <color theme="1"/>
        <rFont val="宋体"/>
        <charset val="134"/>
        <scheme val="minor"/>
      </rPr>
      <t xml:space="preserve">
1.9 TDI 01.2006 - 11.2009, 1896 ccm, 84 PS
1.9 TDI 04.2003 - 11.2009, 1896 ccm, 85 PS
1.9 TDI 06.2006 - 11.2009, 1896 ccm, 102 PS
1.9 TDI 04.2003 - 11.2009, 1896 ccm, 105 PS
2.0 BiTDI 09.2009 - 08.2015, 1968 ccm, 180 PS
2.0 BiTDI 4motion 09.2009 - 08.2015, 1968 ccm, 180 PS
2.0 TDI 09.2009 - 08.2015, 1968 ccm, 84 PS
2.0 TDI 09.2009 - 08.2015, 1968 ccm, 102 PS
2.0 TDI 05.2011 - 08.2015, 1968 ccm, 114 PS
2.0 TDI 05.2011 - 08.2015, 1968 ccm, 116 PS
2.0 TDI 05.2010 - 08.2015, 1968 ccm, 136 PS
2.0 TDI 09.2009 - 08.2015, 1968 ccm, 140 PS
2.0 TDI 4motion 05.2010 - 08.2015, 1968 ccm, 136 PS
2.0 TDI 4motion 09.2009 - 08.2015, 1968 ccm, 140 PS
2.5 TDI 04.2003 - 11.2009, 2461 ccm, 130 PS
2.5 TDi 11.2003 - 11.2009, 2461 ccm, 163 PS
2.5 TDI 04.2003 - 11.2009, 2461 ccm, 174 PS
2.5 TDI 4motion 07.2004 - 11.2009, 2461 ccm, 130 PS
2.5 TDI 4motion 07.2004 - 11.2009, 2461 ccm, 174 PS
</t>
    </r>
    <r>
      <rPr>
        <b/>
        <sz val="11"/>
        <color theme="1"/>
        <rFont val="宋体"/>
        <charset val="134"/>
        <scheme val="minor"/>
      </rPr>
      <t>VW Multivan T6 (SGF, SGM, SGN) ( 04.2015 - ... , 84 - 204 PS)</t>
    </r>
    <r>
      <rPr>
        <sz val="11"/>
        <color theme="1"/>
        <rFont val="宋体"/>
        <charset val="134"/>
        <scheme val="minor"/>
      </rPr>
      <t xml:space="preserve">
2.0 TDI 04.2015 - ..., 1968 ccm, 84 PS
2.0 TDI 04.2015 - ..., 1968 ccm, 102 PS
2.0 TDI 07.2019 - ..., 1968 ccm, 110 PS
2.0 TDI 05.2016 - ..., 1968 ccm, 114 PS
2.0 TDI 04.2015 - ..., 1968 ccm, 140 PS
2.0 TDI 04.2015 - ..., 1968 ccm, 150 PS
2.0 TDI 04.2015 - ..., 1968 ccm, 180 PS
2.0 TDI (CXEC) 11.2018 - ..., 1968 ccm, 199 PS
2.0 TDI 06.2015 - ..., 1968 ccm, 204 PS
2.0 TDI 4motion 06.2015 - ..., 1968 ccm, 140 PS
2.0 TDI 4motion 08.2015 - ..., 1968 ccm, 150 PS
2.0 TDI 4motion 06.2015 - ..., 1968 ccm, 180 PS
2.0 TDI 4motion (CXEC) 12.2018 - ..., 1968 ccm, 199 PS
2.0 TDI 4motion 06.2015 - ..., 1968 ccm, 204 PS
</t>
    </r>
    <r>
      <rPr>
        <b/>
        <sz val="11"/>
        <color theme="1"/>
        <rFont val="宋体"/>
        <charset val="134"/>
        <scheme val="minor"/>
      </rPr>
      <t>VW Transporter T6 Minibus (SGB, SGG, SGJ) ( 04.2015 - ... , 84 - 204 PS)</t>
    </r>
    <r>
      <rPr>
        <sz val="11"/>
        <color theme="1"/>
        <rFont val="宋体"/>
        <charset val="134"/>
        <scheme val="minor"/>
      </rPr>
      <t xml:space="preserve">
2.0 TDI 04.2015 - ..., 1968 ccm, 84 PS
2.0 TDI 10.2019 - ..., 1968 ccm, 90 PS
2.0 TDI 04.2015 - ..., 1968 ccm, 102 PS
2.0 TDI 07.2019 - ..., 1968 ccm, 110 PS
2.0 TDI 05.2016 - ..., 1968 ccm, 114 PS
2.0 TDI 04.2015 - ..., 1968 ccm, 140 PS
2.0 TDI 04.2015 - ..., 1968 ccm, 150 PS
2.0 TDI 04.2015 - ..., 1968 ccm, 180 PS
2.0 TDI 11.2018 - ..., 1968 ccm, 199 PS
2.0 TDI 06.2015 - ..., 1968 ccm, 204 PS
2.0 TDI 4motion 06.2015 - ..., 1968 ccm, 140 PS
2.0 TDI 4motion 08.2015 - ..., 1968 ccm, 150 PS
2.0 TDI 4motion 06.2015 - ..., 1968 ccm, 180 PS
2.0 TDI 4motion 08.2018 - ..., 1968 ccm, 199 PS
2.0 TDI 4motion 06.2015 - ..., 1968 ccm, 204 PS
</t>
    </r>
    <r>
      <rPr>
        <b/>
        <sz val="11"/>
        <color theme="1"/>
        <rFont val="宋体"/>
        <charset val="134"/>
        <scheme val="minor"/>
      </rPr>
      <t>VW Transporter T6 Van (SGA, SGH) ( 04.2015 - ... , 84 - 140 PS)</t>
    </r>
    <r>
      <rPr>
        <sz val="11"/>
        <color theme="1"/>
        <rFont val="宋体"/>
        <charset val="134"/>
        <scheme val="minor"/>
      </rPr>
      <t xml:space="preserve">
2.0 TDI 04.2015 - 07.2019, 1968 ccm, 84 PS
2.0 TDI 10.2019 - ..., 1968 ccm, 90 PS
2.0 TDI 04.2015 - ..., 1968 ccm, 102 PS
2.0 TDI 07.2019 - ..., 1968 ccm, 110 PS
2.0 TDI 05.2016 - ..., 1968 ccm, 114 PS
2.0 TDI 04.2015 - ..., 1968 ccm, 140 PS
</t>
    </r>
    <r>
      <rPr>
        <b/>
        <sz val="11"/>
        <color theme="1"/>
        <rFont val="宋体"/>
        <charset val="134"/>
        <scheme val="minor"/>
      </rPr>
      <t>VW Transporter T6 Platform / Chassis (SFD, SFE, SFL, SFZ) ( 04.2015 - ... , 84 - 204 PS)</t>
    </r>
    <r>
      <rPr>
        <sz val="11"/>
        <color theme="1"/>
        <rFont val="宋体"/>
        <charset val="134"/>
        <scheme val="minor"/>
      </rPr>
      <t xml:space="preserve">
2.0 TDI 04.2015 - 11.2019, 1968 ccm, 84 PS
2.0 TDI 10.2019 - ..., 1968 ccm, 90 PS
2.0 TDI 04.2015 - ..., 1968 ccm, 102 PS
2.0 TDI 07.2019 - ..., 1968 ccm, 110 PS
2.0 TDI 05.2016 - ..., 1968 ccm, 114 PS
2.0 TDI 04.2015 - ..., 1968 ccm, 140 PS
2.0 TDI 08.2015 - ..., 1968 ccm, 150 PS
2.0 TDI 04.2015 - ..., 1968 ccm, 180 PS</t>
    </r>
  </si>
  <si>
    <t>JN-6W615-1</t>
  </si>
  <si>
    <r>
      <rPr>
        <b/>
        <sz val="11"/>
        <color rgb="FFFF0000"/>
        <rFont val="宋体"/>
        <charset val="134"/>
        <scheme val="minor"/>
      </rPr>
      <t xml:space="preserve">7H1820888F
</t>
    </r>
    <r>
      <rPr>
        <sz val="11"/>
        <rFont val="宋体"/>
        <charset val="134"/>
        <scheme val="minor"/>
      </rPr>
      <t>7H1820888D</t>
    </r>
    <r>
      <rPr>
        <b/>
        <sz val="11"/>
        <color rgb="FFFF0000"/>
        <rFont val="宋体"/>
        <charset val="134"/>
        <scheme val="minor"/>
      </rPr>
      <t xml:space="preserve">
</t>
    </r>
    <r>
      <rPr>
        <sz val="11"/>
        <rFont val="宋体"/>
        <charset val="134"/>
        <scheme val="minor"/>
      </rPr>
      <t>7H1820888G
7E1820888A
7H1820888
7E1820727D
7H1820727E</t>
    </r>
  </si>
  <si>
    <t>JN-6W615-2</t>
  </si>
  <si>
    <t>7H3819885C
7H3820727C
7H3826727C
7E3820888A
7H3820888D
7E3820727D
7H3820888F
7E1820887
7E1820887A
7H1820887D
7H1820887E
7H1820727C
7H1820727H
7E1820725G</t>
  </si>
  <si>
    <t>Suction and 
Liquid Line</t>
  </si>
  <si>
    <r>
      <rPr>
        <b/>
        <sz val="11"/>
        <color theme="1"/>
        <rFont val="宋体"/>
        <charset val="134"/>
        <scheme val="minor"/>
      </rPr>
      <t>VW Transporter T5 Platform / Chassis (7JD, 7JE, 7JL, 7JY, 7JZ, 7FD) ( 04.2003 - 08.2015 , 84 - 235 PS)</t>
    </r>
    <r>
      <rPr>
        <sz val="11"/>
        <color theme="1"/>
        <rFont val="宋体"/>
        <charset val="134"/>
        <scheme val="minor"/>
      </rPr>
      <t xml:space="preserve">
1.9 TDI 01.2006 - 11.2009, 1896 ccm, 84 PS
1.9 TDI 04.2003 - 11.2009, 1896 ccm, 85 PS
1.9 TDI 06.2006 - 11.2009, 1896 ccm, 102 PS
1.9 TDI 04.2003 - 11.2009, 1896 ccm, 105 PS
2.0 11.2003 - 05.2013, 1984 ccm, 115 PS
2.0 BiTDI 09.2009 - 08.2015, 1968 ccm, 180 PS
2.0 BiTDI 4motion 09.2009 - 08.2015, 1968 ccm, 180 PS
2.0 CNG 11.2003 - 05.2011, 1984 ccm, 115 PS
2.0 TDI 09.2009 - 08.2015, 1968 ccm, 84 PS
2.0 TDI 09.2009 - 08.2015, 1968 ccm, 102 PS
2.0 TDI 05.2011 - 08.2015, 1968 ccm, 114 PS
2.0 TDI 05.2010 - 08.2015, 1968 ccm, 136 PS
2.0 TDI 09.2009 - 08.2015, 1968 ccm, 140 PS
2.0 TDI 4motion 05.2010 - 08.2015, 1968 ccm, 136 PS
2.0 TDI 4motion 09.2009 - 08.2015, 1968 ccm, 140 PS
2.0 TSI 07.2012 - 08.2015, 1984 ccm, 150 PS
2.5 TDI 04.2003 - 11.2009, 2461 ccm, 130 PS
2.5 TDI 04.2003 - 11.2009, 2461 ccm, 174 PS
2.5 TDI 4motion 07.2004 - 11.2009, 2461 ccm, 130 PS
2.5 TDI 4motion 04.2004 - 11.2009, 2461 ccm, 174 PS
VR6 3.2 08.2003 - 11.2009, 3189 ccm, 235 PS
</t>
    </r>
    <r>
      <rPr>
        <b/>
        <sz val="11"/>
        <color theme="1"/>
        <rFont val="宋体"/>
        <charset val="134"/>
        <scheme val="minor"/>
      </rPr>
      <t>VW Transporter T5 Van (7HA, 7HH, 7EA, 7EH) ( 04.2003 - 08.2015 , 84 - 235 PS)</t>
    </r>
    <r>
      <rPr>
        <sz val="11"/>
        <color theme="1"/>
        <rFont val="宋体"/>
        <charset val="134"/>
        <scheme val="minor"/>
      </rPr>
      <t xml:space="preserve">
1.9 TDI 01.2006 - 11.2009, 1896 ccm, 84 PS
1.9 TDI 04.2003 - 11.2009, 1896 ccm, 85 PS
1.9 TDI 06.2006 - 11.2009, 1896 ccm, 102 PS
1.9 TDI 04.2003 - 11.2009, 1896 ccm, 105 PS
2.0 11.2003 - 08.2015, 1984 ccm, 115 PS
2.0 BiFuel 05.2011 - 08.2015, 1984 ccm, 115 PS
2.0 BiTDI 09.2009 - 08.2015, 1968 ccm, 180 PS
2.0 BiTDI 4motion 09.2009 - 08.2015, 1968 ccm, 180 PS
2.0 TDI 09.2009 - 08.2015, 1968 ccm, 84 PS
2.0 TDI 09.2009 - 08.2015, 1968 ccm, 102 PS
2.0 TDI 05.2011 - 08.2015, 1968 ccm, 114 PS
2.0 TDI 05.2010 - 08.2015, 1968 ccm, 136 PS
2.0 TDI 09.2009 - 08.2015, 1968 ccm, 140 PS
2.0 TDI 4motion 05.2010 - 08.2015, 1968 ccm, 136 PS
2.0 TDI 4motion 09.2009 - 08.2015, 1968 ccm, 140 PS
2.0 TSI 07.2012 - 08.2015, 1984 ccm, 150 PS
2.0 TSI 05.2011 - 08.2015, 1984 ccm, 204 PS
2.0 TSI 4motion 07.2011 - 08.2015, 1984 ccm, 204 PS
2.5 TDI 04.2003 - 11.2009, 2461 ccm, 130 PS
2.5 TDI 04.2003 - 11.2009, 2461 ccm, 174 PS
2.5 TDI 4motion 07.2004 - 11.2009, 2461 ccm, 130 PS
2.5 TDI 4motion 07.2004 - 11.2009, 2461 ccm, 174 PS
VR6 3.2 02.2004 - 11.2009, 3189 ccm, 235 PS
VR6 3.2 4motion 11.2003 - 11.2009, 3189 ccm, 235 PS
</t>
    </r>
    <r>
      <rPr>
        <b/>
        <sz val="11"/>
        <color theme="1"/>
        <rFont val="宋体"/>
        <charset val="134"/>
        <scheme val="minor"/>
      </rPr>
      <t>VW Transporter T5 Minibus (7HB, 7HJ, 7EB, 7EJ, 7EF, 7EG, 7HF, 7EC) ( 04.2003 - 08.2015 , 84 - 235 PS)</t>
    </r>
    <r>
      <rPr>
        <sz val="11"/>
        <color theme="1"/>
        <rFont val="宋体"/>
        <charset val="134"/>
        <scheme val="minor"/>
      </rPr>
      <t xml:space="preserve">
1.9 TDI 01.2006 - 11.2009, 1896 ccm, 84 PS
1.9 TDI 04.2003 - 11.2009, 1896 ccm, 85 PS
1.9 TDI 06.2006 - 11.2009, 1896 ccm, 102 PS
1.9 TDI 04.2003 - 11.2009, 1896 ccm, 105 PS
2.0 11.2003 - 08.2015, 1984 ccm, 115 PS
2.0 BiTDI 09.2009 - 08.2015, 1968 ccm, 180 PS
2.0 BiTDI 4motion 09.2009 - 08.2015, 1968 ccm, 180 PS
2.0 TDI 09.2009 - 08.2015, 1968 ccm, 84 PS
2.0 TDI 09.2009 - 08.2015, 1968 ccm, 102 PS
2.0 TDI 05.2011 - 08.2015, 1968 ccm, 114 PS
2.0 TDI 05.2011 - 08.2015, 1968 ccm, 116 PS
2.0 TDI 05.2010 - 08.2015, 1968 ccm, 136 PS
2.0 TDI 09.2009 - 08.2015, 1968 ccm, 140 PS
2.0 TDI 4motion 05.2010 - 08.2015, 1968 ccm, 136 PS
2.0 TDI 4motion 09.2009 - 08.2015, 1968 ccm, 140 PS
2.0 TSI 07.2012 - 08.2015, 1984 ccm, 150 PS
2.0 TSI 05.2011 - 08.2015, 1984 ccm, 204 PS
2.0 TSI 4motion 07.2011 - 08.2015, 1984 ccm, 204 PS
2.5 TDI 04.2003 - 11.2009, 2461 ccm, 130 PS
2.5 TDi 11.2003 - 11.2009, 2461 ccm, 163 PS
2.5 TDI 04.2003 - 11.2009, 2461 ccm, 174 PS
2.5 TDI 4motion 07.2004 - 11.2009, 2461 ccm, 130 PS
2.5 TDI 4motion 07.2004 - 11.2009, 2461 ccm, 174 PS
3.2 V6 4motion 11.2003 - 12.2009, 3189 ccm, 235 PS
VR6 3.2 02.2004 - 11.2009, 3189 ccm, 235 PS
</t>
    </r>
    <r>
      <rPr>
        <b/>
        <sz val="11"/>
        <color theme="1"/>
        <rFont val="宋体"/>
        <charset val="134"/>
        <scheme val="minor"/>
      </rPr>
      <t>VW Transporter T6 Minibus (SGB, SGG, SGJ) ( 04.2015 - ... , 84 - 204 PS)</t>
    </r>
    <r>
      <rPr>
        <sz val="11"/>
        <color theme="1"/>
        <rFont val="宋体"/>
        <charset val="134"/>
        <scheme val="minor"/>
      </rPr>
      <t xml:space="preserve">
2.0 TDI 04.2015 - ..., 1968 ccm, 84 PS
2.0 TDI 10.2019 - ..., 1968 ccm, 90 PS
2.0 TDI 04.2015 - ..., 1968 ccm, 102 PS
2.0 TDI 07.2019 - ..., 1968 ccm, 110 PS
2.0 TDI 05.2016 - ..., 1968 ccm, 114 PS
2.0 TDI 04.2015 - ..., 1968 ccm, 140 PS
2.0 TDI 04.2015 - ..., 1968 ccm, 150 PS
2.0 TDI 04.2015 - ..., 1968 ccm, 180 PS
2.0 TDI 11.2018 - ..., 1968 ccm, 199 PS
2.0 TDI 06.2015 - ..., 1968 ccm, 204 PS
2.0 TDI 4motion 06.2015 - ..., 1968 ccm, 140 PS
2.0 TDI 4motion 08.2015 - ..., 1968 ccm, 150 PS
2.0 TDI 4motion 06.2015 - ..., 1968 ccm, 180 PS
2.0 TDI 4motion 08.2018 - ..., 1968 ccm, 199 PS
2.0 TDI 4motion 06.2015 - ..., 1968 ccm, 204 PS
2.0 TSI 04.2015 - ..., 1984 ccm, 150 PS
2.0 TSI 04.2015 - ..., 1984 ccm, 204 PS
2.0 TSI 4motion 06.2015 - ..., 1984 ccm, 204 PS
ABT e-Caravelle 01.2020 - ..., ccm, 113 PS
</t>
    </r>
    <r>
      <rPr>
        <b/>
        <sz val="11"/>
        <color theme="1"/>
        <rFont val="宋体"/>
        <charset val="134"/>
        <scheme val="minor"/>
      </rPr>
      <t>VW Transporter T6 Van (SGA, SGH) ( 04.2015 - ... , 84 - 204 PS)</t>
    </r>
    <r>
      <rPr>
        <sz val="11"/>
        <color theme="1"/>
        <rFont val="宋体"/>
        <charset val="134"/>
        <scheme val="minor"/>
      </rPr>
      <t xml:space="preserve">
2.0 TDI 04.2015 - 07.2019, 1968 ccm, 84 PS
2.0 TDI 10.2019 - ..., 1968 ccm, 90 PS
2.0 TDI 04.2015 - ..., 1968 ccm, 102 PS
2.0 TDI 07.2019 - ..., 1968 ccm, 110 PS
2.0 TDI 05.2016 - ..., 1968 ccm, 114 PS
2.0 TDI 04.2015 - ..., 1968 ccm, 140 PS
2.0 TDI 04.2015 - ..., 1968 ccm, 150 PS
2.0 TDI 04.2015 - ..., 1968 ccm, 180 PS
2.0 TDI 08.2018 - ..., 1968 ccm, 199 PS
2.0 TDI 06.2015 - ..., 1968 ccm, 204 PS
2.0 TDI 4motion 06.2015 - ..., 1968 ccm, 140 PS
2.0 TDI 4motion 08.2015 - ..., 1968 ccm, 150 PS
2.0 TDI 4motion 06.2015 - ..., 1968 ccm, 180 PS
2.0 TDI 4motion 08.2018 - ..., 1968 ccm, 199 PS
2.0 TDI 4motion 06.2015 - ..., 1968 ccm, 204 PS
2.0 TSI 04.2015 - ..., 1984 ccm, 150 PS
2.0 TSI 04.2015 - ..., 1984 ccm, 204 PS
2.0 TSI 4motion 06.2015 - ..., 1984 ccm, 204 PS
ABT e-Transporter 01.2020 - ..., ccm, 113 PS</t>
    </r>
  </si>
  <si>
    <t>JN-6W730-1
+
JN-6W730-2</t>
  </si>
  <si>
    <t>5Q0816741B</t>
  </si>
  <si>
    <r>
      <rPr>
        <b/>
        <sz val="11"/>
        <rFont val="宋体"/>
        <charset val="134"/>
        <scheme val="minor"/>
      </rPr>
      <t>Audi Q2 (GAB) ( 06.2016 - ... , 110 - 300 PS)</t>
    </r>
    <r>
      <rPr>
        <sz val="11"/>
        <rFont val="宋体"/>
        <charset val="134"/>
        <scheme val="minor"/>
      </rPr>
      <t xml:space="preserve">
1.0 TFSI 10.2016 - ..., 999 ccm, 115 PS
1.4 TFSI 06.2016 - ..., 1395 ccm, 150 PS
1.6 TDI 06.2016 - 07.2018, 1598 ccm, 115 PS
2.0 TDI 09.2016 - ..., 1968 ccm, 150 PS
2.0 TDI quattro 09.2016 - ..., 1968 ccm, 150 PS
2.0 TDI quattro 07.2016 - ..., 1968 ccm, 190 PS
2.0 TFSI quattro 05.2017 - ..., 1984 ccm, 190 PS
30 TDi 07.2018 - ..., 1598 ccm, 115 PS
30 TDI 04.2021 - ..., 1968 ccm, 115 PS
30 TFSI 08.2020 - ..., 999 ccm, 110 PS
30 TFSI 07.2018 - ..., 999 ccm, 115 PS
35 TDI 09.2016 - ..., 1968 ccm, 150 PS
35 TDI quattro 09.2018 - ..., 1968 ccm, 150 PS
35 TFSI 07.2018 - ..., 1498 ccm, 150 PS
40 TFSI quattro 09.2018 - ..., 1984 ccm, 190 PS
SQ2 TFSI quattro 08.2018 - ..., 1984 ccm, 300 PS
</t>
    </r>
    <r>
      <rPr>
        <b/>
        <sz val="11"/>
        <rFont val="宋体"/>
        <charset val="134"/>
        <scheme val="minor"/>
      </rPr>
      <t>Seat Leon III Hatchback (5F1) ( 09.2012 - ... , 86 - 310 PS)</t>
    </r>
    <r>
      <rPr>
        <sz val="11"/>
        <rFont val="宋体"/>
        <charset val="134"/>
        <scheme val="minor"/>
      </rPr>
      <t xml:space="preserve">
1.0 TSi (DKLB) 09.2018 - ..., 999 ccm, 86 PS
1.0 TSI 05.2015 - ..., 999 ccm, 115 PS
1.2 TSI 12.2012 - ..., 1197 ccm, 86 PS
1.2 TSI 01.2013 - ..., 1197 ccm, 105 PS
1.2 TSI 04.2014 - ..., 1197 ccm, 110 PS
1.4 TGI 02.2013 - ..., 1395 ccm, 110 PS
1.4 TSI 11.2012 - ..., 1395 ccm, 122 PS
1.4 TSI 05.2014 - ..., 1395 ccm, 125 PS
1.4 TSI 09.2012 - ..., 1395 ccm, 140 PS
1.4 TSI 05.2014 - ..., 1395 ccm, 150 PS
1.5 TGi 10.2018 - ..., 1498 ccm, 131 PS
1.5 TSI 09.2018 - ..., 1495 ccm, 130 PS
1.5 TSI 09.2018 - 08.2020, 1498 ccm, 150 PS
1.6 TDI 11.2012 - ..., 1598 ccm, 90 PS
1.6 TDI 09.2012 - 08.2020, 1598 ccm, 105 PS
1.6 TDI 09.2013 - ..., 1598 ccm, 110 PS
1.6 TDI 11.2016 - ..., 1598 ccm, 115 PS
1.8 TSI 02.2013 - ..., 1798 ccm, 180 PS
2.0 Cupra 10.2013 - ..., 1984 ccm, 265 PS
2.0 Cupra 10.2013 - ..., 1984 ccm, 280 PS
2.0 Cupra 10.2015 - ..., 1984 ccm, 290 PS
2.0 Cupra 01.2017 - ..., 1984 ccm, 300 PS
2.0 Cupra R 11.2017 - ..., 1984 ccm, 310 PS
2.0 TDI 05.2013 - ..., 1968 ccm, 110 PS
2.0 TDI 05.2013 - ..., 1968 ccm, 143 PS
2.0 TDI 10.2012 - ..., 1968 ccm, 150 PS
2.0 TDI 09.2012 - ..., 1968 ccm, 184 PS
2.0 TSI 09.2018 - ..., 1984 ccm, 190 PS
</t>
    </r>
    <r>
      <rPr>
        <b/>
        <sz val="11"/>
        <rFont val="宋体"/>
        <charset val="134"/>
        <scheme val="minor"/>
      </rPr>
      <t>Seat Ateca (KH7) ( 04.2016 - ... , 110 - 190 PS)</t>
    </r>
    <r>
      <rPr>
        <sz val="11"/>
        <rFont val="宋体"/>
        <charset val="134"/>
        <scheme val="minor"/>
      </rPr>
      <t xml:space="preserve">
1.0 TSI 09.2020 - ..., 999 ccm, 110 PS
1.0 TSI 05.2016 - ..., 999 ccm, 115 PS
1.4 TSI 06.2016 - ..., 1395 ccm, 150 PS
1.4 TSI 4Drive 06.2016 - ..., 1395 ccm, 150 PS
1.5 TSI 07.2018 - ..., 1498 ccm, 150 PS
1.5 TSI 4Drive 07.2018 - ..., 1498 ccm, 150 PS
1.6 TDI 04.2016 - ..., 1598 ccm, 115 PS
2.0 TDI 10.2016 - ..., 1968 ccm, 110 PS
2.0 TDI 01.2021 - ..., 1968 ccm, 115 PS
2.0 TDI 10.2016 - ..., 1968 ccm, 143 PS
2.0 TDI 04.2016 - ..., 1968 ccm, 150 PS
2.0 TDI 4Drive 04.2016 - ..., 1968 ccm, 150 PS
2.0 TDI 4Drive 06.2016 - ..., 1968 ccm, 190 PS
2.0 TSI 4Drive 05.2017 - ..., 1984 ccm, 190 PS
</t>
    </r>
    <r>
      <rPr>
        <b/>
        <sz val="11"/>
        <rFont val="宋体"/>
        <charset val="134"/>
        <scheme val="minor"/>
      </rPr>
      <t>Skoda Octavia III Hatchback (5E3, NL3, NR3) ( 11.2012 - ... , 86 - 245 PS)</t>
    </r>
    <r>
      <rPr>
        <sz val="11"/>
        <rFont val="宋体"/>
        <charset val="134"/>
        <scheme val="minor"/>
      </rPr>
      <t xml:space="preserve">
1.0 TSI 05.2016 - ..., 999 ccm, 115 PS
1.2 TSI 11.2012 - ..., 1197 ccm, 86 PS
1.2 TSI 11.2012 - ..., 1197 ccm, 105 PS
1.2 TSI 05.2015 - 02.2017, 1197 ccm, 110 PS
1.4 TSI 11.2012 - ..., 1395 ccm, 140 PS
1.4 TSI 08.2014 - ..., 1395 ccm, 150 PS
1.4 TSI G-TEC 11.2013 - ..., 1395 ccm, 110 PS
1.5 TSI 02.2017 - ..., 1498 ccm, 150 PS
1.6 01.2014 - ..., 1598 ccm, 110 PS
1.6 TDI 11.2012 - ..., 1598 ccm, 90 PS
1.6 TDI 11.2012 - ..., 1598 ccm, 105 PS
1.6 TDI 05.2013 - ..., 1598 ccm, 110 PS
1.6 TDI 02.2017 - ..., 1598 ccm, 115 PS
1.6 TDI 4x4 05.2013 - 05.2015, 1598 ccm, 105 PS
1.6 TDI 4x4 05.2015 - ..., 1598 ccm, 110 PS
1.6 TDI 4x4 02.2017 - ..., 1598 ccm, 115 PS
1.8 TSI 11.2012 - ..., 1798 ccm, 180 PS
1.8 TSI 4x4 05.2014 - 10.2020, 1798 ccm, 180 PS
2.0 TDI 11.2012 - ..., 1968 ccm, 143 PS
2.0 TDI 11.2012 - ..., 1968 ccm, 150 PS
2.0 TDI / TDI RS 4x4 05.2013 - 10.2020, 1968 ccm, 184 PS
2.0 TDI 4x4 05.2013 - 10.2020, 1968 ccm, 150 PS
2.0 TDI RS 05.2013 - ..., 1968 ccm, 184 PS
2.0 TSI 02.2017 - ..., 1984 ccm, 190 PS
2.0 TSI 4x4 02.2019 - ..., 1984 ccm, 190 PS
2.0 TSI RS 05.2013 - ..., 1984 ccm, 220 PS
2.0 TSI RS 05.2015 - ..., 1984 ccm, 230 PS
2.0 TSI RS 02.2017 - ..., 1984 ccm, 245 PS
</t>
    </r>
    <r>
      <rPr>
        <b/>
        <sz val="11"/>
        <rFont val="宋体"/>
        <charset val="134"/>
        <scheme val="minor"/>
      </rPr>
      <t>Skoda Karoq Off-Road (NU7) ( 07.2017 - ... , 110 - 190 PS)</t>
    </r>
    <r>
      <rPr>
        <sz val="11"/>
        <rFont val="宋体"/>
        <charset val="134"/>
        <scheme val="minor"/>
      </rPr>
      <t xml:space="preserve">
1.0 TSI 09.2020 - ..., 999 ccm, 110 PS
1.0 TSI 07.2017 - ..., 999 ccm, 115 PS
1.4 TSI 07.2017 - ..., 1395 ccm, 150 PS
1.4 TSI 4x4 09.2019 - ..., 1395 ccm, 150 PS
1.5 TSI 07.2017 - ..., 1498 ccm, 150 PS
1.5 TSI 4x4 07.2017 - ..., 1498 ccm, 150 PS
1.6 SRE 07.2017 - ..., 1598 ccm, 110 PS
1.6 TDI 07.2017 - ..., 1598 ccm, 115 PS
2.0 TDI 11.2020 - ..., 1968 ccm, 116 PS
2.0 TDI 07.2017 - ..., 1968 ccm, 150 PS
2.0 TDI 4x4 (DFFA) 07.2017 - ..., 1968 ccm, 150 PS
2.0 TDI 4x4 (DFHA) 07.2017 - ..., 1968 ccm, 190 PS
2.0 TSI 4x4 04.2019 - ..., 1984 ccm, 190 PS
</t>
    </r>
    <r>
      <rPr>
        <b/>
        <sz val="11"/>
        <rFont val="宋体"/>
        <charset val="134"/>
        <scheme val="minor"/>
      </rPr>
      <t>VW Jetta Mk6 (162, 163, AV3, AV2) ( 04.2010 - ... , 90 - 211 PS)</t>
    </r>
    <r>
      <rPr>
        <sz val="11"/>
        <rFont val="宋体"/>
        <charset val="134"/>
        <scheme val="minor"/>
      </rPr>
      <t xml:space="preserve">
1.2 TSI 10.2010 - ..., 1197 ccm, 105 PS
1.2 TSI 16V 08.2014 - ..., 1197 ccm, 105 PS
1.4 TSI 05.2011 - ..., 1390 ccm, 122 PS
1.4 TSI 08.2014 - ..., 1395 ccm, 125 PS
1.4 TSI 04.2011 - ..., 1390 ccm, 150 PS
1.4 TSI 08.2014 - ..., 1395 ccm, 150 PS
1.4 TSI 04.2011 - ..., 1390 ccm, 160 PS
1.4 TSI Hybrid 04.2011 - ..., 1395 ccm, 170 PS
1.6 12.2011 - ..., 1598 ccm, 105 PS
1.6 MPi 09.2015 - 04.2018, 1598 ccm, 90 PS
1.6 TDI 04.2010 - 07.2015, 1598 ccm, 105 PS
1.8 TSI 07.2014 - ..., 1798 ccm, 170 PS
2.0 06.2010 - 12.2017, 1984 ccm, 115 PS
2.0 TDI 10.2010 - ..., 1968 ccm, 110 PS
2.0 TDI 02.2011 - ..., 1968 ccm, 140 PS
2.0 TDI 07.2014 - ..., 1968 ccm, 150 PS
2.0 TFSI 12.2010 - ..., 1984 ccm, 200 PS
2.0 TSI 12.2012 - 12.2017, 1984 ccm, 211 PS
2.5 04.2010 - ..., 2480 ccm, 170 PS
</t>
    </r>
    <r>
      <rPr>
        <b/>
        <sz val="11"/>
        <rFont val="宋体"/>
        <charset val="134"/>
        <scheme val="minor"/>
      </rPr>
      <t>VW Golf VII Hatchback (5G1, BQ1, BE1, BE2) ( 08.2012 - ... , 86 - 360 PS)</t>
    </r>
    <r>
      <rPr>
        <sz val="11"/>
        <rFont val="宋体"/>
        <charset val="134"/>
        <scheme val="minor"/>
      </rPr>
      <t xml:space="preserve">
1.0 TSI 01.2017 - ..., 999 ccm, 86 PS
1.0 TSI 11.2016 - ..., 999 ccm, 110 PS
1.0 TSI 05.2015 - ..., 999 ccm, 115 PS
1.2 TSI 08.2012 - ..., 1197 ccm, 86 PS
1.2 TSI 11.2012 - ..., 1197 ccm, 105 PS
1.2 TSI 04.2014 - ..., 1197 ccm, 110 PS
1.4 GTE Hybrid 05.2014 - 08.2020, 1395 ccm, 204 PS
1.4 TGI CNG 06.2013 - ..., 1395 ccm, 110 PS
1.4 TSI 11.2012 - ..., 1395 ccm, 122 PS
1.4 TSI 05.2014 - ..., 1395 ccm, 125 PS
1.4 TSI 08.2012 - ..., 1395 ccm, 140 PS
1.4 TSI 05.2014 - ..., 1395 ccm, 150 PS
1.4 TSI MultiFuel 11.2012 - 03.2017, 1395 ccm, 122 PS
1.4 TSI MultiFuel 12.2013 - ..., 1395 ccm, 125 PS
1.5 TGI 11.2018 - ..., 1498 ccm, 130 PS
1.5 TSI 05.2017 - 08.2020, 1495 ccm, 130 PS
1.5 TSI 04.2017 - ..., 1498 ccm, 150 PS
1.6 05.2014 - ..., 1598 ccm, 110 PS
1.6 TDI 04.2013 - ..., 1598 ccm, 90 PS
1.6 TDI 08.2012 - ..., 1598 ccm, 105 PS
1.6 TDI 01.2013 - ..., 1598 ccm, 110 PS
1.6 TDI 11.2016 - ..., 1598 ccm, 115 PS
1.6 TDI 4motion 11.2012 - ..., 1598 ccm, 105 PS
1.6 TDI 4motion 01.2013 - ..., 1598 ccm, 110 PS
1.8 TSI 07.2013 - 07.2017, 1798 ccm, 170 PS
2.0 GTD 04.2013 - ..., 1968 ccm, 184 PS
2.0 GTI 11.2013 - ..., 1984 ccm, 210 PS
2.0 GTI 04.2013 - ..., 1984 ccm, 220 PS
2.0 GTI 04.2013 - ..., 1984 ccm, 230 PS
2.0 GTI 03.2017 - ..., 1984 ccm, 245 PS
2.0 GTI Clubsport 02.2016 - ..., 1984 ccm, 265 PS
2.0 GTI Clubsport S 09.2016 - ..., 1984 ccm, 310 PS
2.0 GTI TCR 11.2018 - 08.2020, 1984 ccm, 290 PS
2.0 R 360S 4motion 09.2016 - ..., 1984 ccm, 360 PS
2.0 R 4motion 11.2013 - ..., 1984 ccm, 280 PS
2.0 R 4motion 12.2016 - ..., 1984 ccm, 290 PS
2.0 R 4motion 11.2013 - ..., 1984 ccm, 300 PS
2.0 R 4motion 12.2016 - ..., 1984 ccm, 310 PS
2.0 TDI 11.2012 - ..., 1968 ccm, 110 PS
2.0 TDI 08.2012 - ..., 1968 ccm, 143 PS
2.0 TDI 08.2012 - 08.2020, 1968 ccm, 150 PS
2.0 TDI 4motion 11.2012 - ..., 1968 ccm, 150 PS
e-Golf 03.2014 - 02.2017, ccm, 115 PS
e-Golf 12.2016 - ..., ccm, 136 PS
</t>
    </r>
    <r>
      <rPr>
        <b/>
        <sz val="11"/>
        <rFont val="宋体"/>
        <charset val="134"/>
        <scheme val="minor"/>
      </rPr>
      <t>VW Golf VII Variant (BA5, BV5) ( 04.2013 - ... , 86 - 310 PS)</t>
    </r>
    <r>
      <rPr>
        <sz val="11"/>
        <rFont val="宋体"/>
        <charset val="134"/>
        <scheme val="minor"/>
      </rPr>
      <t xml:space="preserve">
1.0 TSI 01.2017 - ..., 999 ccm, 86 PS
1.0 TSI 11.2016 - ..., 999 ccm, 110 PS
1.0 TSI 05.2015 - ..., 999 ccm, 115 PS
1.2 TSI 05.2013 - ..., 1197 ccm, 86 PS
1.2 TSI 04.2013 - 08.2020, 1197 ccm, 105 PS
1.2 TSI 04.2014 - ..., 1197 ccm, 110 PS
1.4 TGI CNG 09.2013 - ..., 1395 ccm, 110 PS
1.4 TSI 05.2013 - ..., 1395 ccm, 122 PS
1.4 TSI 05.2014 - ..., 1395 ccm, 125 PS
1.4 TSI 05.2013 - ..., 1395 ccm, 140 PS
1.4 TSI 05.2014 - ..., 1395 ccm, 150 PS
1.4 TSI MultiFuel 04.2013 - ..., 1395 ccm, 122 PS
1.4 TSI MultiFuel 05.2014 - ..., 1395 ccm, 125 PS
1.5 TGI 12.2018 - ..., 1498 ccm, 131 PS
1.5 TSI 07.2017 - 08.2020, 1495 ccm, 130 PS
1.5 TSI 04.2017 - ..., 1498 ccm, 150 PS
1.6 05.2014 - ..., 1598 ccm, 110 PS
1.6 TDI 05.2013 - ..., 1598 ccm, 90 PS
1.6 TDI 05.2013 - ..., 1598 ccm, 105 PS
1.6 TDI 05.2013 - ..., 1598 ccm, 110 PS
1.6 TDI 11.2016 - ..., 1598 ccm, 115 PS
1.6 TDI 4motion 05.2013 - ..., 1598 ccm, 105 PS
1.6 TDI 4motion 05.2013 - ..., 1598 ccm, 110 PS
2.0 GTD 01.2015 - ..., 1968 ccm, 184 PS
2.0 R 4motion 03.2015 - ..., 1984 ccm, 280 PS
2.0 R 4motion 12.2016 - ..., 1984 ccm, 290 PS
2.0 R 4motion 03.2015 - ..., 1984 ccm, 300 PS
2.0 R 4motion 12.2016 - ..., 1984 ccm, 310 PS
2.0 TDI 05.2013 - ..., 1968 ccm, 110 PS
2.0 TDI 04.2013 - ..., 1968 ccm, 150 PS
2.0 TDI 4motion 04.2013 - 08.2020, 1968 ccm, 150 PS
</t>
    </r>
    <r>
      <rPr>
        <b/>
        <sz val="11"/>
        <rFont val="宋体"/>
        <charset val="134"/>
        <scheme val="minor"/>
      </rPr>
      <t>VW Passat B8 Saloon (3G2, CB2) ( 08.2014 - ... , 120 - 280 PS)</t>
    </r>
    <r>
      <rPr>
        <sz val="11"/>
        <rFont val="宋体"/>
        <charset val="134"/>
        <scheme val="minor"/>
      </rPr>
      <t xml:space="preserve">
1.4 GTE Hybrid 06.2015 - ..., 1395 ccm, 218 PS
1.4 TSI 11.2014 - ..., 1395 ccm, 125 PS
1.4 TSI 11.2014 - ..., 1395 ccm, 150 PS
1.4 TSI 4motion 02.2015 - ..., 1395 ccm, 150 PS
1.5 TSI 08.2018 - ..., 1498 ccm, 150 PS
1.6 TDI 08.2014 - ..., 1598 ccm, 120 PS
1.8 TSI 02.2015 - ..., 1798 ccm, 180 PS
2.0 TDI 07.2020 - ..., 1968 ccm, 122 PS
2.0 TDI 11.2014 - ..., 1968 ccm, 150 PS
2.0 TDI 07.2015 - ..., 1968 ccm, 184 PS
2.0 TDI 11.2014 - ..., 1968 ccm, 190 PS
2.0 TDI 09.2020 - ..., 1968 ccm, 200 PS
2.0 TDI 4motion 08.2014 - ..., 1968 ccm, 150 PS
2.0 TDI 4motion 11.2014 - ..., 1968 ccm, 190 PS
2.0 TDI 4motion 08.2020 - ..., 1968 ccm, 200 PS
2.0 TDI 4motion 08.2014 - ..., 1968 ccm, 240 PS
2.0 TSI 11.2018 - ..., 1984 ccm, 190 PS
2.0 TSI 02.2015 - ..., 1984 ccm, 220 PS
2.0 TSI 4motion 09.2018 - ..., 1984 ccm, 272 PS
2.0 TSI 4motion 05.2015 - ..., 1984 ccm, 280 PS
</t>
    </r>
    <r>
      <rPr>
        <b/>
        <sz val="11"/>
        <rFont val="宋体"/>
        <charset val="134"/>
        <scheme val="minor"/>
      </rPr>
      <t>VW Passat B8 Variant (3G5, CB5) ( 08.2014 - ... , 110 - 280 PS)</t>
    </r>
    <r>
      <rPr>
        <sz val="11"/>
        <rFont val="宋体"/>
        <charset val="134"/>
        <scheme val="minor"/>
      </rPr>
      <t xml:space="preserve">
1.4 GTE Hybrid 06.2015 - ..., 1395 ccm, 218 PS
1.4 TSI 11.2014 - ..., 1395 ccm, 125 PS
1.4 TSI 11.2014 - ..., 1395 ccm, 150 PS
1.4 TSI 4motion 02.2015 - ..., 1395 ccm, 150 PS
1.5 TSI 08.2018 - ..., 1498 ccm, 150 PS
1.6 TDI 08.2014 - ..., 1598 ccm, 120 PS
1.8 TSI 02.2015 - ..., 1798 ccm, 180 PS
2.0 TDI 01.2016 - 07.2018, 1968 ccm, 110 PS
2.0 TDI 07.2020 - ..., 1968 ccm, 122 PS
2.0 TDI 11.2014 - ..., 1968 ccm, 150 PS
2.0 TDI 07.2015 - ..., 1968 ccm, 184 PS
2.0 TDI 11.2014 - ..., 1968 ccm, 190 PS
2.0 TDI 09.2020 - ..., 1968 ccm, 200 PS
2.0 TDI 4motion 08.2014 - ..., 1968 ccm, 150 PS
2.0 TDI 4motion 11.2014 - ..., 1968 ccm, 190 PS
2.0 TDI 4motion 08.2020 - ..., 1968 ccm, 200 PS
2.0 TDI 4motion 08.2014 - ..., 1968 ccm, 240 PS
2.0 TSI 11.2018 - ..., 1984 ccm, 190 PS
2.0 TSI 08.2014 - ..., 1984 ccm, 220 PS
2.0 TSI 4motion 09.2018 - ..., 1984 ccm, 272 PS
2.0 TSI 4motion 05.2015 - ..., 1984 ccm, 280 PS
</t>
    </r>
    <r>
      <rPr>
        <b/>
        <sz val="11"/>
        <rFont val="宋体"/>
        <charset val="134"/>
        <scheme val="minor"/>
      </rPr>
      <t>VW Touran II (5T1) ( 05.2015 - ... , 110 - 190 PS)</t>
    </r>
    <r>
      <rPr>
        <sz val="11"/>
        <rFont val="宋体"/>
        <charset val="134"/>
        <scheme val="minor"/>
      </rPr>
      <t xml:space="preserve">
1.0 TSI 12.2018 - ..., 999 ccm, 116 PS
1.2 TSI 05.2015 - ..., 1197 ccm, 110 PS
1.4 TSI 05.2015 - ..., 1395 ccm, 150 PS
1.5 TSI 11.2018 - ..., 1498 ccm, 150 PS
1.6 TDI 05.2015 - 05.2016, 1598 ccm, 110 PS
1.6 TDI 05.2016 - ..., 1598 ccm, 115 PS
1.8 TSI 11.2015 - ..., 1798 ccm, 180 PS
2.0 TDI 11.2015 - ..., 1968 ccm, 110 PS
2.0 TDI 02.2019 - ..., 1968 ccm, 116 PS
2.0 TDI 11.2020 - ..., 1968 ccm, 122 PS
2.0 TDI 05.2015 - ..., 1968 ccm, 150 PS
2.0 TDI 11.2015 - 07.2019, 1968 ccm, 190 PS
</t>
    </r>
    <r>
      <rPr>
        <b/>
        <sz val="11"/>
        <rFont val="宋体"/>
        <charset val="134"/>
        <scheme val="minor"/>
      </rPr>
      <t>VW Caddy IV Kombi (SAB, SAJ) ( 05.2015 - ... , 75 - 150 PS)</t>
    </r>
    <r>
      <rPr>
        <sz val="11"/>
        <rFont val="宋体"/>
        <charset val="134"/>
        <scheme val="minor"/>
      </rPr>
      <t xml:space="preserve">
1.0 TSI 11.2018 - ..., 999 ccm, 84 PS
1.0 TSI 11.2015 - ..., 999 ccm, 102 PS
1.2 TSI 06.2015 - ..., 1197 ccm, 84 PS
1.4 TGI CNG 06.2015 - ..., 1395 ccm, 110 PS
1.4 TSI 05.2015 - ..., 1395 ccm, 125 PS
1.4 TSI 07.2018 - ..., 1395 ccm, 131 PS
1.6 11.2015 - ..., 1598 ccm, 110 PS
1.6 TDI 05.2015 - 11.2017, 1598 ccm, 75 PS
1.6 TDI 05.2015 - ..., 1598 ccm, 102 PS
2.0 TDI 05.2015 - ..., 1968 ccm, 75 PS
2.0 TDI 05.2015 - ..., 1968 ccm, 102 PS
2.0 TDI 05.2015 - ..., 1968 ccm, 140 PS
2.0 TDI 05.2015 - ..., 1968 ccm, 150 PS
2.0 TDI 4motion 05.2015 - 09.2020, 1968 ccm, 110 PS
2.0 TDI 4motion 05.2015 - ..., 1968 ccm, 122 PS
2.0 TDI 4motion 05.2015 - ..., 1968 ccm, 140 PS
2.0 TDI 4motion 11.2015 - ..., 1968 ccm, 150 PS
ABT e-Caddy 04.2020 - ..., ccm, 113 PS
</t>
    </r>
    <r>
      <rPr>
        <b/>
        <sz val="11"/>
        <rFont val="宋体"/>
        <charset val="134"/>
        <scheme val="minor"/>
      </rPr>
      <t>VW Caddy IV Van (SAA, SAH) ( 05.2015 - ... , 75 - 150 PS)</t>
    </r>
    <r>
      <rPr>
        <sz val="11"/>
        <rFont val="宋体"/>
        <charset val="134"/>
        <scheme val="minor"/>
      </rPr>
      <t xml:space="preserve">
1.0 TSI 11.2015 - ..., 999 ccm, 102 PS
1.2 TSI 06.2015 - ..., 1197 ccm, 84 PS
1.4 TGI CNG 06.2015 - ..., 1395 ccm, 110 PS
1.4 TSI 05.2015 - ..., 1395 ccm, 125 PS
1.4 TSI 06.2019 - ..., 1395 ccm, 131 PS
1.6 11.2015 - ..., 1598 ccm, 110 PS
1.6 TDI 05.2015 - 11.2017, 1598 ccm, 75 PS
1.6 TDI 05.2015 - ..., 1598 ccm, 102 PS
2.0 TDI 05.2015 - ..., 1968 ccm, 75 PS
2.0 TDI 05.2015 - ..., 1968 ccm, 102 PS
2.0 TDI 05.2015 - ..., 1968 ccm, 140 PS
2.0 TDI 05.2015 - ..., 1968 ccm, 150 PS
2.0 TDI 4motion 11.2015 - ..., 1968 ccm, 75 PS
2.0 TDI 4motion 05.2015 - 09.2020, 1968 ccm, 110 PS
2.0 TDI 4motion 05.2015 - ..., 1968 ccm, 122 PS
2.0 TDI 4motion 05.2015 - ..., 1968 ccm, 140 PS
2.0 TDI 4motion 11.2015 - ..., 1968 ccm, 150 PS
ABT e-Caddy 04.2020 - ..., ccm, 113 PS
</t>
    </r>
    <r>
      <rPr>
        <b/>
        <sz val="11"/>
        <rFont val="宋体"/>
        <charset val="134"/>
        <scheme val="minor"/>
      </rPr>
      <t>VW T-Roc (A11) ( 07.2017 - ... , 110 - 300 PS)</t>
    </r>
    <r>
      <rPr>
        <sz val="11"/>
        <rFont val="宋体"/>
        <charset val="134"/>
        <scheme val="minor"/>
      </rPr>
      <t xml:space="preserve">
1.0 TSI 09.2020 - ..., 999 ccm, 110 PS
1.0 TSI 07.2017 - ..., 999 ccm, 115 PS
1.5 TSI 11.2017 - ..., 1498 ccm, 150 PS
1.5 TSI 4motion 05.2018 - 11.2019, 1498 ccm, 150 PS
1.6 TDI 03.2018 - ..., 1598 ccm, 115 PS
2.0 R 4motion 09.2019 - ..., 1984 ccm, 300 PS
2.0 TDI 03.2018 - ..., 1968 ccm, 150 PS
2.0 TDI 4motion 09.2017 - ..., 1968 ccm, 150 PS
2.0 TDI 4motion 07.2019 - ..., 1968 ccm, 190 PS
2.0 TDI SCR 11.2020 - ..., 1968 ccm, 115 PS
2.0 TSI 4motion 07.2017 - ..., 1984 ccm, 190 PS
</t>
    </r>
    <r>
      <rPr>
        <b/>
        <sz val="11"/>
        <rFont val="宋体"/>
        <charset val="134"/>
        <scheme val="minor"/>
      </rPr>
      <t>VW T-Cross (C11_) ( 12.2018 - ... , 95 - 150 PS)</t>
    </r>
    <r>
      <rPr>
        <sz val="11"/>
        <rFont val="宋体"/>
        <charset val="134"/>
        <scheme val="minor"/>
      </rPr>
      <t xml:space="preserve">
1.0 TSi (CHZL, DKLA) 12.2018 - ..., 999 ccm, 95 PS
1.0 TSI 06.2020 - ..., 999 ccm, 110 PS
1.0 TSi (DKJA, DKRF) 12.2018 - ..., 999 ccm, 116 PS
1.5 TSI 01.2020 - ..., 1498 ccm, 150 PS
1.6 TDi 12.2018 - ..., 1598 ccm, 95 PS
</t>
    </r>
    <r>
      <rPr>
        <b/>
        <sz val="11"/>
        <rFont val="宋体"/>
        <charset val="134"/>
        <scheme val="minor"/>
      </rPr>
      <t>VW T-Roc Convertible (AC7) ( 12.2019 - ... , 110 - 150 PS)</t>
    </r>
    <r>
      <rPr>
        <sz val="11"/>
        <rFont val="宋体"/>
        <charset val="134"/>
        <scheme val="minor"/>
      </rPr>
      <t xml:space="preserve">
1.0 TSI 09.2020 - ..., 999 ccm, 110 PS
1.0 TSI 12.2019 - ..., 999 ccm, 116 PS
1.5 TSI 12.2019 - ..., 1498 ccm, 150 PS</t>
    </r>
  </si>
  <si>
    <t>JN-6W708</t>
  </si>
  <si>
    <r>
      <rPr>
        <b/>
        <sz val="11"/>
        <color rgb="FFFF0000"/>
        <rFont val="宋体"/>
        <charset val="134"/>
        <scheme val="minor"/>
      </rPr>
      <t xml:space="preserve">5Q0816721AC
</t>
    </r>
    <r>
      <rPr>
        <sz val="11"/>
        <rFont val="宋体"/>
        <charset val="134"/>
        <scheme val="minor"/>
      </rPr>
      <t>5Q0816721AL
5Q0816721B
5Q0816721P
5Q0816721J</t>
    </r>
  </si>
  <si>
    <r>
      <rPr>
        <b/>
        <sz val="11"/>
        <color theme="1"/>
        <rFont val="宋体"/>
        <charset val="134"/>
        <scheme val="minor"/>
      </rPr>
      <t>Audi A3 Hatchback (8V1, 8VK) ( 10.2012 - ... , 105 - 190 PS)</t>
    </r>
    <r>
      <rPr>
        <sz val="11"/>
        <color theme="1"/>
        <rFont val="宋体"/>
        <charset val="134"/>
        <scheme val="minor"/>
      </rPr>
      <t xml:space="preserve">
1.6 TDI 10.2012 - ..., 1598 ccm, 105 PS
1.6 TDI 09.2013 - ..., 1598 ccm, 110 PS
1.6 TDI 02.2017 - ..., 1598 ccm, 115 PS
2.0 TFSI 05.2016 - ..., 1984 ccm, 190 PS
2.0 TFSI quattro 05.2016 - ..., 1984 ccm, 190 PS
1.6 TDI 10.2012 - ..., 1598 ccm, 105 PS
1.6 TDI 09.2013 - ..., 1598 ccm, 110 PS
1.6 TDI 02.2017 - ..., 1598 ccm, 115 PS
2.0 TFSI 05.2016 - ..., 1984 ccm, 190 PS
2.0 TFSI quattro 05.2016 - ..., 1984 ccm, 190 PS
</t>
    </r>
    <r>
      <rPr>
        <b/>
        <sz val="11"/>
        <color theme="1"/>
        <rFont val="宋体"/>
        <charset val="134"/>
        <scheme val="minor"/>
      </rPr>
      <t>Audi A3 Convertible (8V7, 8VE) ( 02.2014 - ... , 110 - 115 PS)</t>
    </r>
    <r>
      <rPr>
        <sz val="11"/>
        <color theme="1"/>
        <rFont val="宋体"/>
        <charset val="134"/>
        <scheme val="minor"/>
      </rPr>
      <t xml:space="preserve">
1.6 TDI 02.2014 - ..., 1598 ccm, 110 PS
1.6 TDI 04.2017 - ..., 1598 ccm, 115 PS
</t>
    </r>
    <r>
      <rPr>
        <b/>
        <sz val="11"/>
        <color theme="1"/>
        <rFont val="宋体"/>
        <charset val="134"/>
        <scheme val="minor"/>
      </rPr>
      <t>Audi Q2 (GAB) ( 06.2016 - ... , 115 - 190 PS)</t>
    </r>
    <r>
      <rPr>
        <sz val="11"/>
        <color theme="1"/>
        <rFont val="宋体"/>
        <charset val="134"/>
        <scheme val="minor"/>
      </rPr>
      <t xml:space="preserve">
1.6 TDI 06.2016 - 07.2018, 1598 ccm, 115 PS
2.0 TDI quattro 07.2016 - ..., 1968 ccm, 190 PS
2.0 TFSI quattro 05.2017 - ..., 1984 ccm, 190 PS
1.6 TDI 06.2016 - 07.2018, 1598 ccm, 115 PS
2.0 TDI quattro 07.2016 - ..., 1968 ccm, 190 PS
2.0 TFSI quattro 05.2017 - ..., 1984 ccm, 190 PS
1.6 TDI 06.2016 - 07.2018, 1598 ccm, 115 PS
2.0 TDI quattro 07.2016 - ..., 1968 ccm, 190 PS
2.0 TFSI quattro 05.2017 - ..., 1984 ccm, 190 PS
</t>
    </r>
    <r>
      <rPr>
        <b/>
        <sz val="11"/>
        <color theme="1"/>
        <rFont val="宋体"/>
        <charset val="134"/>
        <scheme val="minor"/>
      </rPr>
      <t>Seat Leon III Hatchback (5F1) ( 09.2012 - ... , 90 - 310 PS)</t>
    </r>
    <r>
      <rPr>
        <sz val="11"/>
        <color theme="1"/>
        <rFont val="宋体"/>
        <charset val="134"/>
        <scheme val="minor"/>
      </rPr>
      <t xml:space="preserve">
1.6 TDI 11.2012 - ..., 1598 ccm, 90 PS
1.6 TDI 09.2012 - 08.2020, 1598 ccm, 105 PS
1.6 TDI 09.2013 - ..., 1598 ccm, 110 PS
1.6 TDI 11.2016 - ..., 1598 ccm, 115 PS
2.0 Cupra 10.2013 - ..., 1984 ccm, 265 PS
2.0 Cupra 10.2013 - ..., 1984 ccm, 280 PS
2.0 Cupra 10.2015 - ..., 1984 ccm, 290 PS
2.0 Cupra 01.2017 - ..., 1984 ccm, 300 PS
2.0 Cupra R 11.2017 - ..., 1984 ccm, 310 PS
2.0 TDI 05.2013 - ..., 1968 ccm, 110 PS
2.0 TDI 05.2013 - ..., 1968 ccm, 143 PS
2.0 TDI 10.2012 - ..., 1968 ccm, 150 PS
2.0 TDI 09.2012 - ..., 1968 ccm, 184 PS
2.0 TSI 09.2018 - ..., 1984 ccm, 190 PS
1.6 TDI 11.2012 - ..., 1598 ccm, 90 PS
1.6 TDI 09.2012 - 08.2020, 1598 ccm, 105 PS
1.6 TDI 09.2013 - ..., 1598 ccm, 110 PS
1.6 TDI 11.2016 - ..., 1598 ccm, 115 PS
2.0 Cupra 10.2013 - ..., 1984 ccm, 265 PS
2.0 Cupra 10.2013 - ..., 1984 ccm, 280 PS
2.0 Cupra 10.2015 - ..., 1984 ccm, 290 PS
2.0 Cupra 01.2017 - ..., 1984 ccm, 300 PS
2.0 Cupra R 11.2017 - ..., 1984 ccm, 310 PS
2.0 TDI 05.2013 - ..., 1968 ccm, 110 PS
2.0 TDI 05.2013 - ..., 1968 ccm, 143 PS
2.0 TDI 10.2012 - ..., 1968 ccm, 150 PS
2.0 TDI 09.2012 - ..., 1968 ccm, 184 PS
2.0 TSI 09.2018 - ..., 1984 ccm, 190 PS
</t>
    </r>
    <r>
      <rPr>
        <b/>
        <sz val="11"/>
        <color theme="1"/>
        <rFont val="宋体"/>
        <charset val="134"/>
        <scheme val="minor"/>
      </rPr>
      <t>Seat Ateca (KH7) ( 04.2016 - ... , 110 - 190 PS)</t>
    </r>
    <r>
      <rPr>
        <sz val="11"/>
        <color theme="1"/>
        <rFont val="宋体"/>
        <charset val="134"/>
        <scheme val="minor"/>
      </rPr>
      <t xml:space="preserve">
1.6 TDI 04.2016 - ..., 1598 ccm, 115 PS
2.0 TDI 10.2016 - ..., 1968 ccm, 110 PS
2.0 TDI 01.2021 - ..., 1968 ccm, 115 PS
2.0 TDI 10.2016 - ..., 1968 ccm, 143 PS
2.0 TDI 04.2016 - ..., 1968 ccm, 150 PS
2.0 TDI 4Drive 04.2016 - ..., 1968 ccm, 150 PS
2.0 TDI 4Drive 06.2016 - ..., 1968 ccm, 190 PS
2.0 TSI 4Drive 05.2017 - ..., 1984 ccm, 190 PS
</t>
    </r>
    <r>
      <rPr>
        <b/>
        <sz val="11"/>
        <color theme="1"/>
        <rFont val="宋体"/>
        <charset val="134"/>
        <scheme val="minor"/>
      </rPr>
      <t>Seat Leon IV (KL1) ( 11.2019 - ... , 116 - 190 PS)</t>
    </r>
    <r>
      <rPr>
        <sz val="11"/>
        <color theme="1"/>
        <rFont val="宋体"/>
        <charset val="134"/>
        <scheme val="minor"/>
      </rPr>
      <t xml:space="preserve">
2.0 TDI 11.2019 - ..., 1968 ccm, 116 PS
2.0 TDI 11.2019 - ..., 1968 ccm, 150 PS
2.0 TFSI 03.2021 - ..., 1984 ccm, 190 PS
</t>
    </r>
    <r>
      <rPr>
        <b/>
        <sz val="11"/>
        <color theme="1"/>
        <rFont val="宋体"/>
        <charset val="134"/>
        <scheme val="minor"/>
      </rPr>
      <t>Skoda Superb II Estate (3T5) ( 10.2009 - 05.2015 , 140 - 200 PS)</t>
    </r>
    <r>
      <rPr>
        <sz val="11"/>
        <color theme="1"/>
        <rFont val="宋体"/>
        <charset val="134"/>
        <scheme val="minor"/>
      </rPr>
      <t xml:space="preserve">
2.0 TDI 10.2009 - 03.2010, 1968 ccm, 140 PS
2.0 TDI 10.2009 - 05.2015, 1968 ccm, 170 PS
2.0 TDI 16V 10.2009 - 05.2015, 1968 ccm, 140 PS
2.0 TDI 16V 4x4 11.2010 - 05.2015, 1968 ccm, 140 PS
2.0 TDI 4x4 10.2009 - 05.2015, 1968 ccm, 170 PS
2.0 TFSI 05.2010 - 05.2015, 1984 ccm, 200 PS
</t>
    </r>
    <r>
      <rPr>
        <b/>
        <sz val="11"/>
        <color theme="1"/>
        <rFont val="宋体"/>
        <charset val="134"/>
        <scheme val="minor"/>
      </rPr>
      <t>Skoda Octavia III Hatchback (5E3, NL3, NR3) ( 11.2012 - ... , 90 - 245 PS)</t>
    </r>
    <r>
      <rPr>
        <sz val="11"/>
        <color theme="1"/>
        <rFont val="宋体"/>
        <charset val="134"/>
        <scheme val="minor"/>
      </rPr>
      <t xml:space="preserve">
1.6 01.2014 - ..., 1598 ccm, 110 PS
1.6 TDI 11.2012 - ..., 1598 ccm, 90 PS
1.6 TDI 11.2012 - ..., 1598 ccm, 105 PS
1.6 TDI 05.2013 - ..., 1598 ccm, 110 PS
1.6 TDI 02.2017 - ..., 1598 ccm, 115 PS
1.6 TDI 4x4 05.2013 - 05.2015, 1598 ccm, 105 PS
1.6 TDI 4x4 05.2015 - ..., 1598 ccm, 110 PS
1.6 TDI 4x4 02.2017 - ..., 1598 ccm, 115 PS
2.0 TDI 11.2012 - ..., 1968 ccm, 143 PS
2.0 TDI 11.2012 - ..., 1968 ccm, 150 PS
2.0 TDI / TDI RS 4x4 05.2013 - 10.2020, 1968 ccm, 184 PS
2.0 TDI 4x4 05.2013 - 10.2020, 1968 ccm, 150 PS
2.0 TDI RS 05.2013 - ..., 1968 ccm, 184 PS
2.0 TSI 02.2017 - ..., 1984 ccm, 190 PS
2.0 TSI 4x4 02.2019 - ..., 1984 ccm, 190 PS
2.0 TSI RS 05.2013 - ..., 1984 ccm, 220 PS
2.0 TSI RS 05.2015 - ..., 1984 ccm, 230 PS
2.0 TSI RS 02.2017 - ..., 1984 ccm, 245 PS
</t>
    </r>
    <r>
      <rPr>
        <b/>
        <sz val="11"/>
        <color theme="1"/>
        <rFont val="宋体"/>
        <charset val="134"/>
        <scheme val="minor"/>
      </rPr>
      <t>Skoda Superb III Hatchback (3V3) ( 03.2015 - ... , 120 - 280 PS)</t>
    </r>
    <r>
      <rPr>
        <sz val="11"/>
        <color theme="1"/>
        <rFont val="宋体"/>
        <charset val="134"/>
        <scheme val="minor"/>
      </rPr>
      <t xml:space="preserve">
1.6 TDI 03.2015 - ..., 1598 ccm, 120 PS
2.0 TDI 07.2020 - ..., 1968 ccm, 122 PS
2.0 TDI 03.2015 - ..., 1968 ccm, 150 PS
2.0 TDI 03.2015 - ..., 1968 ccm, 177 PS
2.0 TDI 03.2015 - ..., 1968 ccm, 190 PS
2.0 TDI 09.2020 - ..., 1968 ccm, 200 PS
2.0 TDI 4x4 03.2015 - ..., 1968 ccm, 150 PS
2.0 TDI 4x4 03.2015 - ..., 1968 ccm, 190 PS
2.0 TDI 4x4 09.2020 - ..., 1968 ccm, 200 PS
2.0 TSI 07.2019 - ..., 1984 ccm, 190 PS
2.0 TSI 03.2015 - ..., 1984 ccm, 220 PS
2.0 TSI 4x4 03.2015 - ..., 1984 ccm, 272 PS
2.0 TSI 4x4 03.2015 - ..., 1984 ccm, 280 PS
</t>
    </r>
    <r>
      <rPr>
        <b/>
        <sz val="11"/>
        <color theme="1"/>
        <rFont val="宋体"/>
        <charset val="134"/>
        <scheme val="minor"/>
      </rPr>
      <t>Skoda Superb III Estate (3V5) ( 03.2015 - ... , 120 - 280 PS)</t>
    </r>
    <r>
      <rPr>
        <sz val="11"/>
        <color theme="1"/>
        <rFont val="宋体"/>
        <charset val="134"/>
        <scheme val="minor"/>
      </rPr>
      <t xml:space="preserve">
1.6 TDI 03.2015 - ..., 1598 ccm, 120 PS
2.0 TDI 07.2020 - ..., 1968 ccm, 122 PS
2.0 TDI 03.2015 - ..., 1968 ccm, 150 PS
2.0 TDI 03.2015 - ..., 1968 ccm, 177 PS
2.0 TDI 03.2015 - ..., 1968 ccm, 190 PS
2.0 TDI 09.2020 - ..., 1968 ccm, 200 PS
2.0 TDI 4x4 03.2015 - ..., 1968 ccm, 150 PS
2.0 TDI 4x4 03.2015 - ..., 1968 ccm, 190 PS
2.0 TDI 4x4 09.2020 - ..., 1968 ccm, 200 PS
2.0 TSI 07.2019 - ..., 1984 ccm, 190 PS
2.0 TSI 03.2015 - ..., 1984 ccm, 220 PS
2.0 TSI 4x4 03.2015 - ..., 1984 ccm, 272 PS
2.0 TSI 4x4 03.2015 - ..., 1984 ccm, 280 PS
</t>
    </r>
    <r>
      <rPr>
        <b/>
        <sz val="11"/>
        <color theme="1"/>
        <rFont val="宋体"/>
        <charset val="134"/>
        <scheme val="minor"/>
      </rPr>
      <t>Skoda Karoq Off-Road (NU7) ( 07.2017 - ... , 110 - 190 PS)</t>
    </r>
    <r>
      <rPr>
        <sz val="11"/>
        <color theme="1"/>
        <rFont val="宋体"/>
        <charset val="134"/>
        <scheme val="minor"/>
      </rPr>
      <t xml:space="preserve">
1.6 SRE 07.2017 - ..., 1598 ccm, 110 PS
1.6 TDI 07.2017 - ..., 1598 ccm, 115 PS
2.0 TDI 11.2020 - ..., 1968 ccm, 116 PS
2.0 TDI 07.2017 - ..., 1968 ccm, 150 PS
2.0 TDI 4x4 (DFFA) 07.2017 - ..., 1968 ccm, 150 PS
2.0 TDI 4x4 (DFHA) 07.2017 - ..., 1968 ccm, 190 PS
2.0 TSI 4x4 04.2019 - ..., 1984 ccm, 190 PS
</t>
    </r>
    <r>
      <rPr>
        <b/>
        <sz val="11"/>
        <color theme="1"/>
        <rFont val="宋体"/>
        <charset val="134"/>
        <scheme val="minor"/>
      </rPr>
      <t>VW Golf VI Convertible (517) ( 11.2011 - 05.2016 , 110 - 265 PS)</t>
    </r>
    <r>
      <rPr>
        <sz val="11"/>
        <color theme="1"/>
        <rFont val="宋体"/>
        <charset val="134"/>
        <scheme val="minor"/>
      </rPr>
      <t xml:space="preserve">
2.0 GTI 05.2012 - 05.2016, 1984 ccm, 211 PS
2.0 R 01.2013 - 05.2016, 1984 ccm, 265 PS
2.0 TDI 11.2013 - 05.2016, 1968 ccm, 110 PS
2.0 TDI 11.2011 - 05.2016, 1968 ccm, 140 PS
2.0 TDI 11.2013 - 05.2016, 1968 ccm, 150 PS
2.0 TSI 11.2013 - 05.2016, 1984 ccm, 220 PS
</t>
    </r>
    <r>
      <rPr>
        <b/>
        <sz val="11"/>
        <color theme="1"/>
        <rFont val="宋体"/>
        <charset val="134"/>
        <scheme val="minor"/>
      </rPr>
      <t>VW Golf VII Hatchback (5G1, BQ1, BE1, BE2) ( 08.2012 - ... , 90 - 360 PS)</t>
    </r>
    <r>
      <rPr>
        <sz val="11"/>
        <color theme="1"/>
        <rFont val="宋体"/>
        <charset val="134"/>
        <scheme val="minor"/>
      </rPr>
      <t xml:space="preserve">
1.6 05.2014 - ..., 1598 ccm, 110 PS
1.6 TDI 04.2013 - ..., 1598 ccm, 90 PS
1.6 TDI 08.2012 - ..., 1598 ccm, 105 PS
1.6 TDI 01.2013 - ..., 1598 ccm, 110 PS
1.6 TDI 11.2016 - ..., 1598 ccm, 115 PS
1.6 TDI 4motion 11.2012 - ..., 1598 ccm, 105 PS
1.6 TDI 4motion 01.2013 - ..., 1598 ccm, 110 PS
2.0 GTD 04.2013 - ..., 1968 ccm, 184 PS
2.0 GTI 11.2013 - ..., 1984 ccm, 210 PS
2.0 GTI 04.2013 - ..., 1984 ccm, 220 PS
2.0 GTI 04.2013 - ..., 1984 ccm, 230 PS
2.0 GTI 03.2017 - ..., 1984 ccm, 245 PS
2.0 GTI Clubsport 02.2016 - ..., 1984 ccm, 265 PS
2.0 GTI Clubsport S 09.2016 - ..., 1984 ccm, 310 PS
2.0 GTI TCR 11.2018 - 08.2020, 1984 ccm, 290 PS
2.0 R 360S 4motion 09.2016 - ..., 1984 ccm, 360 PS
2.0 R 4motion 11.2013 - ..., 1984 ccm, 280 PS
2.0 R 4motion 12.2016 - ..., 1984 ccm, 290 PS
2.0 R 4motion 11.2014 - ..., 1984 ccm, 292 PS
2.0 R 4motion 11.2013 - ..., 1984 ccm, 300 PS
2.0 R 4motion 12.2016 - ..., 1984 ccm, 310 PS
2.0 TDI 11.2012 - ..., 1968 ccm, 110 PS
2.0 TDI 08.2012 - ..., 1968 ccm, 143 PS
2.0 TDI 08.2012 - 08.2020, 1968 ccm, 150 PS
2.0 TDI 4motion 11.2012 - ..., 1968 ccm, 150 PS
</t>
    </r>
    <r>
      <rPr>
        <b/>
        <sz val="11"/>
        <color theme="1"/>
        <rFont val="宋体"/>
        <charset val="134"/>
        <scheme val="minor"/>
      </rPr>
      <t>VW Passat B8 Saloon (3G2, CB2) ( 08.2014 - ... , 110 - 280 PS)</t>
    </r>
    <r>
      <rPr>
        <sz val="11"/>
        <color theme="1"/>
        <rFont val="宋体"/>
        <charset val="134"/>
        <scheme val="minor"/>
      </rPr>
      <t xml:space="preserve">
1.6 TDI 08.2014 - ..., 1598 ccm, 120 PS
2.0 TDI 07.2020 - ..., 1968 ccm, 122 PS
2.0 TDI 11.2014 - ..., 1968 ccm, 150 PS
2.0 TDI 07.2015 - ..., 1968 ccm, 184 PS
2.0 TDI 11.2014 - ..., 1968 ccm, 190 PS
2.0 TDI 09.2020 - ..., 1968 ccm, 200 PS
2.0 TDI (DBGB) 01.2016 - ..., 1968 ccm, 110 PS
2.0 TDI 4motion 08.2014 - ..., 1968 ccm, 150 PS
2.0 TDI 4motion 11.2014 - ..., 1968 ccm, 190 PS
2.0 TDI 4motion 08.2020 - ..., 1968 ccm, 200 PS
2.0 TDI 4motion 08.2014 - ..., 1968 ccm, 240 PS
2.0 TSI 11.2018 - ..., 1984 ccm, 190 PS
2.0 TSI 02.2015 - ..., 1984 ccm, 220 PS
2.0 TSI 4motion 09.2018 - ..., 1984 ccm, 272 PS
2.0 TSI 4motion 05.2015 - ..., 1984 ccm, 280 PS
</t>
    </r>
    <r>
      <rPr>
        <b/>
        <sz val="11"/>
        <color theme="1"/>
        <rFont val="宋体"/>
        <charset val="134"/>
        <scheme val="minor"/>
      </rPr>
      <t>VW Passat B8 Variant (3G5, CB5) ( 08.2014 - ... , 120 - 280 PS)</t>
    </r>
    <r>
      <rPr>
        <sz val="11"/>
        <color theme="1"/>
        <rFont val="宋体"/>
        <charset val="134"/>
        <scheme val="minor"/>
      </rPr>
      <t xml:space="preserve">
1.6 TDI 08.2014 - ..., 1598 ccm, 120 PS
2.0 TDI 07.2020 - ..., 1968 ccm, 122 PS
2.0 TDI 11.2014 - ..., 1968 ccm, 150 PS
2.0 TDI 07.2015 - ..., 1968 ccm, 184 PS
2.0 TDI 11.2014 - ..., 1968 ccm, 190 PS
2.0 TDI 09.2020 - ..., 1968 ccm, 200 PS
2.0 TDI 4motion 08.2014 - ..., 1968 ccm, 150 PS
2.0 TDI 4motion 11.2014 - ..., 1968 ccm, 190 PS
2.0 TDI 4motion 08.2020 - ..., 1968 ccm, 200 PS
2.0 TDI 4motion 08.2014 - ..., 1968 ccm, 240 PS
2.0 TSI 11.2018 - ..., 1984 ccm, 190 PS
2.0 TSI 08.2014 - ..., 1984 ccm, 220 PS
2.0 TSI 4motion 09.2018 - ..., 1984 ccm, 272 PS
2.0 TSI 4motion 05.2015 - ..., 1984 ccm, 280 PS
</t>
    </r>
    <r>
      <rPr>
        <b/>
        <sz val="11"/>
        <color theme="1"/>
        <rFont val="宋体"/>
        <charset val="134"/>
        <scheme val="minor"/>
      </rPr>
      <t>VW Touran II (5T1) ( 05.2015 - ... , 110 - 190 PS)</t>
    </r>
    <r>
      <rPr>
        <sz val="11"/>
        <color theme="1"/>
        <rFont val="宋体"/>
        <charset val="134"/>
        <scheme val="minor"/>
      </rPr>
      <t xml:space="preserve">
1.6 TDI 05.2015 - 05.2016, 1598 ccm, 110 PS
1.6 TDI 05.2016 - ..., 1598 ccm, 115 PS
2.0 TDI 11.2015 - ..., 1968 ccm, 110 PS
2.0 TDI 02.2019 - ..., 1968 ccm, 116 PS
2.0 TDI 11.2020 - ..., 1968 ccm, 122 PS
2.0 TDI 05.2015 - ..., 1968 ccm, 150 PS
2.0 TDI 11.2015 - 07.2019, 1968 ccm, 190 PS
</t>
    </r>
    <r>
      <rPr>
        <b/>
        <sz val="11"/>
        <color theme="1"/>
        <rFont val="宋体"/>
        <charset val="134"/>
        <scheme val="minor"/>
      </rPr>
      <t>VW Passat B8 Alltrack (3G5, CB5) ( 05.2015 - ... , 150 - 280 PS)</t>
    </r>
    <r>
      <rPr>
        <sz val="11"/>
        <color theme="1"/>
        <rFont val="宋体"/>
        <charset val="134"/>
        <scheme val="minor"/>
      </rPr>
      <t xml:space="preserve">
2.0 TDI 4motion 05.2015 - ..., 1968 ccm, 150 PS
2.0 TDI 4motion 07.2015 - ..., 1968 ccm, 184 PS
2.0 TDI 4motion 05.2015 - ..., 1968 ccm, 190 PS
2.0 TDI 4motion 08.2020 - ..., 1968 ccm, 200 PS
2.0 TDI 4motion 05.2015 - ..., 1968 ccm, 240 PS
2.0 TSI 4motion 07.2015 - ..., 1984 ccm, 220 PS
2.0 TSI 4motion 08.2018 - ..., 1984 ccm, 272 PS
2.0 TSI 4motion 11.2018 - ..., 1984 ccm, 280 PS
</t>
    </r>
    <r>
      <rPr>
        <b/>
        <sz val="11"/>
        <color theme="1"/>
        <rFont val="宋体"/>
        <charset val="134"/>
        <scheme val="minor"/>
      </rPr>
      <t>VW Arteon (3H7) ( 03.2017 - ... , 150 - 280 PS)</t>
    </r>
    <r>
      <rPr>
        <sz val="11"/>
        <color theme="1"/>
        <rFont val="宋体"/>
        <charset val="134"/>
        <scheme val="minor"/>
      </rPr>
      <t xml:space="preserve">
1.4 eHybrid 11.2020 - ..., 1395 ccm, 218 PS
2.0 TDI 03.2017 - ..., 1968 ccm, 150 PS
2.0 TDI 05.2017 - ..., 1968 ccm, 190 PS
2.0 TDI 09.2020 - ..., 1968 ccm, 200 PS
2.0 TDI 4motion 05.2017 - ..., 1968 ccm, 190 PS
2.0 TDI 4motion 09.2020 - ..., 1968 ccm, 200 PS
2.0 TDI 4motion 03.2017 - 07.2020, 1968 ccm, 240 PS
2.0 TSI 05.2017 - ..., 1984 ccm, 190 PS
2.0 TSI 4motion 04.2018 - ..., 1984 ccm, 272 PS
2.0 TSI 4motion 04.2017 - ..., 1984 ccm, 280 PS
</t>
    </r>
    <r>
      <rPr>
        <b/>
        <sz val="11"/>
        <color theme="1"/>
        <rFont val="宋体"/>
        <charset val="134"/>
        <scheme val="minor"/>
      </rPr>
      <t>VW T-Roc (A11) ( 07.2017 - ... , 115 - 300 PS)</t>
    </r>
    <r>
      <rPr>
        <sz val="11"/>
        <color theme="1"/>
        <rFont val="宋体"/>
        <charset val="134"/>
        <scheme val="minor"/>
      </rPr>
      <t xml:space="preserve">
1.6 TDI 03.2018 - ..., 1598 ccm, 115 PS
2.0 R 4motion 09.2019 - ..., 1984 ccm, 300 PS
2.0 TDI 03.2018 - ..., 1968 ccm, 150 PS
2.0 TDI 4motion 09.2017 - ..., 1968 ccm, 150 PS
2.0 TDI 4motion 07.2019 - ..., 1968 ccm, 190 PS
2.0 TDI SCR 11.2020 - ..., 1968 ccm, 115 PS
2.0 TSI 4motion 07.2017 - ..., 1984 ccm, 190 PS</t>
    </r>
  </si>
  <si>
    <t>JN-6W709</t>
  </si>
  <si>
    <t>1K0820721CA
1K0820721BR</t>
  </si>
  <si>
    <r>
      <rPr>
        <b/>
        <sz val="11"/>
        <color theme="1"/>
        <rFont val="宋体"/>
        <charset val="134"/>
        <scheme val="minor"/>
      </rPr>
      <t>VW Caddy III Van (2KA, 2KH, 2CA, 2CH) ( 03.2004 - 05.2015 , 70 - 170 PS)</t>
    </r>
    <r>
      <rPr>
        <sz val="11"/>
        <color theme="1"/>
        <rFont val="宋体"/>
        <charset val="134"/>
        <scheme val="minor"/>
      </rPr>
      <t xml:space="preserve">
1.6 TDI 08.2010 - 05.2015, 1598 ccm, 75 PS
1.6 TDI 08.2010 - 05.2015, 1598 ccm, 102 PS
1.9 TDI 09.2005 - 08.2010, 1896 ccm, 75 PS
1.9 TDI 04.2004 - 08.2010, 1896 ccm, 105 PS
1.9 TDI 4motion 11.2008 - 08.2010, 1896 ccm, 105 PS
2.0 SDI 03.2004 - 08.2010, 1968 ccm, 70 PS
2.0 TDI 11.2010 - 05.2015, 1968 ccm, 85 PS
2.0 TDI 08.2010 - 05.2015, 1968 ccm, 110 PS
2.0 TDI 09.2007 - 08.2010, 1968 ccm, 140 PS
2.0 TDI 05.2012 - 05.2015, 1968 ccm, 170 PS
2.0 TDI 16V 11.2010 - 05.2015, 1968 ccm, 140 PS
2.0 TDI 16V 4motion 11.2010 - 05.2015, 1968 ccm, 140 PS
2.0 TDI 4motion 12.2010 - 05.2015, 1968 ccm, 85 PS
2.0 TDI 4motion 08.2010 - 05.2015, 1968 ccm, 110 PS
</t>
    </r>
    <r>
      <rPr>
        <b/>
        <sz val="11"/>
        <color theme="1"/>
        <rFont val="宋体"/>
        <charset val="134"/>
        <scheme val="minor"/>
      </rPr>
      <t>VW Caddy III Estate (2KB, 2KJ, 2CB, 2CJ) ( 03.2004 - 05.2015 , 70 - 170 PS)</t>
    </r>
    <r>
      <rPr>
        <sz val="11"/>
        <color theme="1"/>
        <rFont val="宋体"/>
        <charset val="134"/>
        <scheme val="minor"/>
      </rPr>
      <t xml:space="preserve">
1.6 TDI 08.2010 - 05.2015, 1598 ccm, 75 PS
1.6 TDI 08.2010 - 05.2015, 1598 ccm, 102 PS
1.9 TDI 09.2005 - 08.2010, 1896 ccm, 75 PS
1.9 TDI 04.2004 - 08.2010, 1896 ccm, 105 PS
1.9 TDI 4motion 05.2008 - 08.2010, 1896 ccm, 105 PS
2.0 SDI 03.2004 - 08.2010, 1968 ccm, 70 PS
2.0 TDI 08.2010 - 05.2015, 1968 ccm, 110 PS
2.0 TDI 09.2007 - 08.2010, 1968 ccm, 140 PS
2.0 TDI 05.2012 - 05.2015, 1968 ccm, 170 PS
2.0 TDI 16V 11.2010 - 05.2015, 1968 ccm, 140 PS
2.0 TDI 16V 4motion 11.2010 - 05.2015, 1968 ccm, 140 PS
2.0 TDI 4motion 08.2010 - 05.2015, 1968 ccm, 110 PS
</t>
    </r>
    <r>
      <rPr>
        <b/>
        <sz val="11"/>
        <color theme="1"/>
        <rFont val="宋体"/>
        <charset val="134"/>
        <scheme val="minor"/>
      </rPr>
      <t>VW Eos (1F7, 1F8) ( 06.2006 - 08.2015 , 136 - 140 PS)</t>
    </r>
    <r>
      <rPr>
        <sz val="11"/>
        <color theme="1"/>
        <rFont val="宋体"/>
        <charset val="134"/>
        <scheme val="minor"/>
      </rPr>
      <t xml:space="preserve">
2.0 TDI 11.2010 - 08.2015, 1968 ccm, 136 PS
2.0 TDI 06.2006 - 05.2008, 1968 ccm, 140 PS
2.0 TDI 16V 05.2008 - 08.2015, 1968 ccm, 140 PS
VW Golf V Variant (1K5) ( 06.2007 - 07.2009 , 140 PS)
2.0 TDI 16V 06.2007 - 07.2009, 1968 ccm, 140 PS
</t>
    </r>
    <r>
      <rPr>
        <b/>
        <sz val="11"/>
        <color theme="1"/>
        <rFont val="宋体"/>
        <charset val="134"/>
        <scheme val="minor"/>
      </rPr>
      <t>VW Golf VI Hatchback (5K1) ( 10.2008 - 05.2013 , 90 - 170 PS)</t>
    </r>
    <r>
      <rPr>
        <sz val="11"/>
        <color theme="1"/>
        <rFont val="宋体"/>
        <charset val="134"/>
        <scheme val="minor"/>
      </rPr>
      <t xml:space="preserve">
1.6 TDI 02.2009 - 11.2012, 1598 ccm, 90 PS
1.6 TDI 02.2009 - 11.2012, 1598 ccm, 105 PS
2.0 TDI 10.2008 - 11.2012, 1968 ccm, 110 PS
2.0 TDI 10.2008 - 11.2012, 1968 ccm, 136 PS
2.0 TDI 10.2008 - 05.2013, 1968 ccm, 140 PS
2.0 TDI 04.2009 - 11.2012, 1968 ccm, 170 PS
2.0 TDI 4motion 05.2009 - 11.2012, 1968 ccm, 140 PS
</t>
    </r>
    <r>
      <rPr>
        <b/>
        <sz val="11"/>
        <color theme="1"/>
        <rFont val="宋体"/>
        <charset val="134"/>
        <scheme val="minor"/>
      </rPr>
      <t>VW Golf VI Variant (AJ5) ( 07.2009 - 07.2013 , 90 - 140 PS)</t>
    </r>
    <r>
      <rPr>
        <sz val="11"/>
        <color theme="1"/>
        <rFont val="宋体"/>
        <charset val="134"/>
        <scheme val="minor"/>
      </rPr>
      <t xml:space="preserve">
1.6 TDI 12.2009 - 07.2013, 1598 ccm, 90 PS
1.6 TDI 07.2009 - 07.2013, 1598 ccm, 105 PS
1.6 TDI 4motion 07.2009 - 07.2013, 1598 ccm, 105 PS
2.0 TDI 07.2009 - 07.2013, 1968 ccm, 136 PS
2.0 TDI 07.2009 - 07.2013, 1968 ccm, 140 PS
</t>
    </r>
    <r>
      <rPr>
        <b/>
        <sz val="11"/>
        <color theme="1"/>
        <rFont val="宋体"/>
        <charset val="134"/>
        <scheme val="minor"/>
      </rPr>
      <t>VW Touran I (1T3) ( 05.2010 - 05.2015 , 90 - 177 PS)</t>
    </r>
    <r>
      <rPr>
        <sz val="11"/>
        <color theme="1"/>
        <rFont val="宋体"/>
        <charset val="134"/>
        <scheme val="minor"/>
      </rPr>
      <t xml:space="preserve">
1.6 TDI 05.2010 - 05.2015, 1598 ccm, 90 PS
1.6 TDI 05.2010 - 05.2015, 1598 ccm, 105 PS
2.0 TDI 11.2010 - 05.2015, 1968 ccm, 110 PS
2.0 TDI 05.2010 - 05.2015, 1968 ccm, 140 PS
2.0 TDI 05.2010 - 01.2013, 1968 ccm, 170 PS
2.0 TDI 01.2013 - 05.2015, 1968 ccm, 177 PS</t>
    </r>
  </si>
  <si>
    <t>JN-6W735</t>
  </si>
  <si>
    <t>8E0260701BS
8E0260701BK
8E0260701BP
8E0260701BG</t>
  </si>
  <si>
    <r>
      <rPr>
        <b/>
        <sz val="11"/>
        <color theme="1"/>
        <rFont val="宋体"/>
        <charset val="134"/>
        <scheme val="minor"/>
      </rPr>
      <t>Audi A4 B6 Saloon (8E2) ( 11.2000 - 12.2004 , 101 - 130 PS)</t>
    </r>
    <r>
      <rPr>
        <sz val="11"/>
        <color theme="1"/>
        <rFont val="宋体"/>
        <charset val="134"/>
        <scheme val="minor"/>
      </rPr>
      <t xml:space="preserve">
1.9 TDI 05.2001 - 12.2004, 1896 ccm, 101 PS
1.9 TDI 06.2004 - 12.2004, 1896 ccm, 116 PS
1.9 TDI 11.2000 - 12.2004, 1896 ccm, 130 PS
1.9 TDI quattro 11.2001 - 12.2004, 1896 ccm, 130 PS
</t>
    </r>
    <r>
      <rPr>
        <b/>
        <sz val="11"/>
        <color theme="1"/>
        <rFont val="宋体"/>
        <charset val="134"/>
        <scheme val="minor"/>
      </rPr>
      <t>Audi A4 B6 Avant (8E5) ( 09.2001 - 12.2004 , 101 - 130 PS)</t>
    </r>
    <r>
      <rPr>
        <sz val="11"/>
        <color theme="1"/>
        <rFont val="宋体"/>
        <charset val="134"/>
        <scheme val="minor"/>
      </rPr>
      <t xml:space="preserve">
1.9 TDI 11.2001 - 12.2004, 1896 ccm, 101 PS
1.9 TDI 06.2004 - 12.2004, 1896 ccm, 116 PS
1.9 TDI 09.2001 - 12.2004, 1896 ccm, 130 PS
1.9 TDI quattro 11.2001 - 12.2004, 1896 ccm, 130 PS
</t>
    </r>
    <r>
      <rPr>
        <b/>
        <sz val="11"/>
        <color theme="1"/>
        <rFont val="宋体"/>
        <charset val="134"/>
        <scheme val="minor"/>
      </rPr>
      <t>Audi A4 B7 Saloon (8EC) ( 11.2004 - 06.2008 , 116 PS)</t>
    </r>
    <r>
      <rPr>
        <sz val="11"/>
        <color theme="1"/>
        <rFont val="宋体"/>
        <charset val="134"/>
        <scheme val="minor"/>
      </rPr>
      <t xml:space="preserve">
1.9 TDI 11.2004 - 06.2008, 1896 ccm, 116 PS
</t>
    </r>
    <r>
      <rPr>
        <b/>
        <sz val="11"/>
        <color theme="1"/>
        <rFont val="宋体"/>
        <charset val="134"/>
        <scheme val="minor"/>
      </rPr>
      <t>Audi A4 B7 Avant (8ED) ( 11.2004 - 06.2008 , 116 PS)</t>
    </r>
    <r>
      <rPr>
        <sz val="11"/>
        <color theme="1"/>
        <rFont val="宋体"/>
        <charset val="134"/>
        <scheme val="minor"/>
      </rPr>
      <t xml:space="preserve">
1.9 TDI 11.2004 - 06.2008, 1896 ccm, 116 PS</t>
    </r>
  </si>
  <si>
    <t>JN-6W719</t>
  </si>
  <si>
    <t>5N0820721Q
7N0820721D</t>
  </si>
  <si>
    <r>
      <rPr>
        <b/>
        <sz val="11"/>
        <color theme="1"/>
        <rFont val="宋体"/>
        <charset val="134"/>
        <scheme val="minor"/>
      </rPr>
      <t>Seat Alhambra II (710, 711) ( 06.2010 - ... , 115 - 220 PS)</t>
    </r>
    <r>
      <rPr>
        <sz val="11"/>
        <color theme="1"/>
        <rFont val="宋体"/>
        <charset val="134"/>
        <scheme val="minor"/>
      </rPr>
      <t xml:space="preserve">
1.4 TSI, 06.2010 - ..., 1390 ccm, 150 PS
1.4 TSI, 05.2015 - ..., 1395 ccm, 150 PS
1.8 TSI, 11.2012 - 04.2015, 1798 ccm, 160 PS
2.0 TDI, 05.2011 - ..., 1968 ccm, 115 PS
2.0 TDI, 06.2010 - 05.2011, 1968 ccm, 136 PS
2.0 TDI, 06.2010 - ..., 1968 ccm, 140 PS
2.0 TDI, 05.2015 - ..., 1968 ccm, 150 PS
2.0 TDI, 06.2010 - ..., 1968 ccm, 170 PS
2.0 TDI, 11.2012 - ..., 1968 ccm, 177 PS
2.0 TDI, 05.2015 - ..., 1968 ccm, 184 PS
2.0 TDI 4Drive, 05.2011 - ..., 1968 ccm, 140 PS
2.0 TDI 4Drive, 05.2015 - ..., 1968 ccm, 150 PS
2.0 TDI 4Drive, 05.2016 - ..., 1968 ccm, 184 PS
2.0 TDi 4Drive (DLUB), 11.2018 - ..., 1968 ccm, 177 PS
2.0 TSI, 11.2010 - ..., 1984 ccm, 200 PS
2.0 TSI, 05.2015 - ..., 1984 ccm, 220 PS
</t>
    </r>
    <r>
      <rPr>
        <b/>
        <sz val="11"/>
        <color theme="1"/>
        <rFont val="宋体"/>
        <charset val="134"/>
        <scheme val="minor"/>
      </rPr>
      <t>VW Sharan II (7N1, 7N2) ( 05.2010 - ... , 115 - 220 PS)</t>
    </r>
    <r>
      <rPr>
        <sz val="11"/>
        <color theme="1"/>
        <rFont val="宋体"/>
        <charset val="134"/>
        <scheme val="minor"/>
      </rPr>
      <t xml:space="preserve">
1.4 TSI, 05.2010 - ..., 1390 ccm, 150 PS
1.4 TSI, 05.2015 - ..., 1395 ccm, 150 PS
2.0 TDI, 05.2011 - 07.2019, 1968 ccm, 115 PS
2.0 TDI, 05.2010 - ..., 1968 ccm, 136 PS
2.0 TDI, 05.2010 - ..., 1968 ccm, 140 PS
2.0 TDI, 05.2015 - ..., 1968 ccm, 150 PS
2.0 TDI, 08.2010 - ..., 1968 ccm, 170 PS
2.0 TDI, 01.2013 - ..., 1968 ccm, 177 PS
2.0 TDI, 05.2015 - ..., 1968 ccm, 184 PS
2.0 TDI 4motion, 05.2011 - ..., 1968 ccm, 140 PS
2.0 TDI 4motion, 05.2015 - ..., 1968 ccm, 150 PS
2.0 TDI 4motion (DLUB), 11.2018 - ..., 1968 ccm, 177 PS
2.0 TDI 4motion, 05.2016 - ..., 1968 ccm, 184 PS
2.0 TFSI, 12.2010 - 11.2015, 1984 ccm, 200 PS
2.0 TSI, 05.2015 - ..., 1984 ccm, 220 PS</t>
    </r>
  </si>
  <si>
    <t>JN-6W761</t>
  </si>
  <si>
    <r>
      <rPr>
        <b/>
        <sz val="11"/>
        <color rgb="FFFF0000"/>
        <rFont val="宋体"/>
        <charset val="134"/>
        <scheme val="minor"/>
      </rPr>
      <t>4G0260710AH</t>
    </r>
    <r>
      <rPr>
        <sz val="11"/>
        <rFont val="宋体"/>
        <charset val="134"/>
        <scheme val="minor"/>
      </rPr>
      <t xml:space="preserve">
4G0260710AE
4G0260710J
4G0260710P</t>
    </r>
  </si>
  <si>
    <r>
      <rPr>
        <b/>
        <sz val="11"/>
        <rFont val="宋体"/>
        <charset val="134"/>
        <scheme val="minor"/>
      </rPr>
      <t>Audi A7 Sportback (4GA, 4GF) ( 10.2010 - 05.2018 , 190 - 333 PS)</t>
    </r>
    <r>
      <rPr>
        <sz val="11"/>
        <rFont val="宋体"/>
        <charset val="134"/>
        <scheme val="minor"/>
      </rPr>
      <t xml:space="preserve">
1.8 TFSI 04.2015 - 05.2018, 1798 ccm, 190 PS
2.0 TFSI 09.2014 - 05.2018, 1984 ccm, 252 PS
2.0 TFSI quattro 05.2015 - 05.2018, 1984 ccm, 249 PS
2.0 TFSI quattro 05.2015 - 05.2018, 1984 ccm, 252 PS
2.8 FSI 02.2011 - 03.2015, 2773 ccm, 204 PS
2.8 FSI quattro 10.2010 - 03.2015, 2773 ccm, 204 PS
2.8 FSI quattro 09.2014 - 05.2018, 2773 ccm, 220 PS
3.0 TDI 11.2010 - 03.2015, 2967 ccm, 204 PS
3.0 TDI 07.2014 - 05.2018, 2967 ccm, 218 PS
3.0 TDI quattro 12.2010 - 03.2015, 2967 ccm, 204 PS
3.0 TDI quattro 05.2013 - 06.2017, 2967 ccm, 239 PS
3.0 TDI quattro 10.2010 - 06.2016, 2967 ccm, 245 PS
3.0 TDI quattro 11.2011 - 03.2015, 2967 ccm, 313 PS
3.0 TDI quattro 05.2014 - 05.2018, 2967 ccm, 320 PS
3.0 TDI quattro 09.2014 - 05.2018, 2967 ccm, 326 PS
3.0 TFSI quattro 10.2010 - 05.2012, 2995 ccm, 300 PS
3.0 TFSI quattro 01.2011 - 03.2015, 2995 ccm, 310 PS
3.0 TFSI quattro 05.2014 - 05.2018, 2995 ccm, 333 PS
</t>
    </r>
    <r>
      <rPr>
        <b/>
        <sz val="11"/>
        <rFont val="宋体"/>
        <charset val="134"/>
        <scheme val="minor"/>
      </rPr>
      <t>Audi A6 C7 Saloon (4G2, 4GC) ( 11.2010 - 09.2018 , 136 - 333 PS)</t>
    </r>
    <r>
      <rPr>
        <sz val="11"/>
        <rFont val="宋体"/>
        <charset val="134"/>
        <scheme val="minor"/>
      </rPr>
      <t xml:space="preserve">
1.8 TFSI 09.2014 - 09.2018, 1798 ccm, 190 PS
2.0 TDI 01.2012 - 09.2018, 1968 ccm, 136 PS
2.0 TDI 09.2014 - 09.2018, 1968 ccm, 150 PS
2.0 TDI 03.2011 - 09.2018, 1968 ccm, 163 PS
2.0 TDI 03.2011 - 09.2018, 1968 ccm, 177 PS
2.0 TDI 11.2013 - 09.2018, 1968 ccm, 190 PS
2.0 TDI quattro 04.2015 - 09.2018, 1968 ccm, 190 PS
2.0 TFSI 05.2011 - 09.2018, 1984 ccm, 180 PS
2.0 TFSI 03.2011 - 05.2013, 1984 ccm, 211 PS
2.0 TFSI 05.2013 - 09.2018, 1984 ccm, 220 PS
2.0 TFSI 09.2014 - 09.2018, 1984 ccm, 252 PS
2.0 TFSI quattro 05.2015 - 09.2018, 1984 ccm, 249 PS
2.0 TFSI quattro 05.2014 - 09.2018, 1984 ccm, 252 PS
2.8 FSI 11.2010 - 04.2015, 2773 ccm, 204 PS
2.8 FSI quattro 11.2010 - 04.2015, 2773 ccm, 204 PS
2.8 FSI quattro 09.2014 - 09.2018, 2773 ccm, 220 PS
3.0 TDI 11.2010 - 09.2018, 2967 ccm, 204 PS
3.0 TDI 09.2014 - 09.2018, 2967 ccm, 211 PS
3.0 TDI 09.2014 - 09.2018, 2967 ccm, 218 PS
3.0 TDI quattro 03.2011 - 09.2018, 2967 ccm, 204 PS
3.0 TDI quattro 09.2014 - 09.2018, 2967 ccm, 211 PS
3.0 TDI quattro 09.2014 - 09.2018, 2967 ccm, 218 PS
3.0 TDI quattro 03.2011 - 09.2018, 2967 ccm, 245 PS
3.0 TDI quattro 09.2014 - 09.2018, 2967 ccm, 272 PS
3.0 TDI quattro 11.2011 - 09.2018, 2967 ccm, 313 PS
3.0 TDI quattro 09.2014 - 09.2018, 2967 ccm, 320 PS
3.0 TDI quattro 09.2014 - 09.2018, 2967 ccm, 326 PS
3.0 TFSI quattro 11.2010 - 05.2012, 2995 ccm, 300 PS
3.0 TFSI quattro 03.2011 - 09.2018, 2995 ccm, 310 PS
3.0 TFSI quattro 09.2014 - 09.2018, 2995 ccm, 333 PS
</t>
    </r>
    <r>
      <rPr>
        <b/>
        <sz val="11"/>
        <rFont val="宋体"/>
        <charset val="134"/>
        <scheme val="minor"/>
      </rPr>
      <t>Audi A6 C7 Avant (4G5, 4GD) ( 05.2011 - 09.2018 , 136 - 333 PS)</t>
    </r>
    <r>
      <rPr>
        <sz val="11"/>
        <rFont val="宋体"/>
        <charset val="134"/>
        <scheme val="minor"/>
      </rPr>
      <t xml:space="preserve">
1.8 TFSI 09.2014 - 09.2018, 1798 ccm, 190 PS
2.0 TDI 01.2012 - 09.2018, 1968 ccm, 136 PS
2.0 TDI 09.2014 - 09.2018, 1968 ccm, 150 PS
2.0 TDI 05.2011 - 09.2018, 1968 ccm, 163 PS
2.0 TDI 05.2011 - 09.2018, 1968 ccm, 177 PS
2.0 TDI 11.2013 - 09.2018, 1968 ccm, 190 PS
2.0 TDI quattro 04.2015 - 09.2018, 1968 ccm, 190 PS
2.0 TFSI 06.2011 - 09.2018, 1984 ccm, 180 PS
2.0 TFSI 09.2014 - 09.2018, 1984 ccm, 252 PS
2.0 TFSI quattro 05.2015 - 09.2018, 1984 ccm, 249 PS
2.0 TFSI quattro 05.2015 - 09.2018, 1984 ccm, 252 PS
2.8 FSI 05.2011 - 04.2015, 2773 ccm, 204 PS
2.8 FSI quattro 05.2011 - 04.2015, 2773 ccm, 204 PS
2.8 FSI quattro 09.2014 - 09.2018, 2773 ccm, 220 PS
3.0 TDI 05.2011 - 09.2018, 2967 ccm, 204 PS
3.0 TDI 09.2014 - 09.2018, 2967 ccm, 211 PS
3.0 TDI 09.2014 - 09.2018, 2967 ccm, 218 PS
3.0 TDI quattro 05.2011 - 09.2018, 2967 ccm, 204 PS
3.0 TDI quattro 09.2014 - 09.2018, 2967 ccm, 211 PS
3.0 TDI quattro 09.2014 - 09.2018, 2967 ccm, 218 PS
3.0 TDI quattro 05.2011 - 09.2018, 2967 ccm, 245 PS
3.0 TDI quattro 09.2014 - 09.2018, 2967 ccm, 272 PS
3.0 TDI quattro 11.2011 - 09.2018, 2967 ccm, 313 PS
3.0 TDI quattro 09.2014 - 09.2018, 2967 ccm, 320 PS
3.0 TDI quattro 09.2014 - 09.2018, 2967 ccm, 326 PS
3.0 TFSI quattro 05.2011 - 05.2012, 2995 ccm, 300 PS
3.0 TFSI quattro 11.2011 - 09.2018, 2995 ccm, 310 PS
3.0 TFSI quattro 09.2014 - 09.2018, 2995 ccm, 333 PS
</t>
    </r>
    <r>
      <rPr>
        <b/>
        <sz val="11"/>
        <rFont val="宋体"/>
        <charset val="134"/>
        <scheme val="minor"/>
      </rPr>
      <t>Audi A6 C7 Allroad (4GH, 4GJ) ( 01.2012 - 09.2018 , 190 - 333 PS)</t>
    </r>
    <r>
      <rPr>
        <sz val="11"/>
        <rFont val="宋体"/>
        <charset val="134"/>
        <scheme val="minor"/>
      </rPr>
      <t xml:space="preserve">
3.0 TDI quattro 11.2015 - 09.2018, 2967 ccm, 190 PS
3.0 TDI quattro 09.2014 - 09.2018, 2967 ccm, 211 PS
3.0 TDI quattro 09.2014 - 09.2018, 2967 ccm, 218 PS
3.0 TDI quattro 01.2012 - 06.2016, 2967 ccm, 245 PS
3.0 TDI quattro 09.2014 - 09.2018, 2967 ccm, 272 PS
3.0 TDI quattro 01.2012 - 09.2018, 2967 ccm, 320 PS
3.0 TFSI quattro 09.2014 - 09.2018, 2995 ccm, 333 PS</t>
    </r>
  </si>
  <si>
    <t>JN-6W598</t>
  </si>
  <si>
    <r>
      <rPr>
        <b/>
        <sz val="11"/>
        <color rgb="FFFF0000"/>
        <rFont val="宋体"/>
        <charset val="134"/>
        <scheme val="minor"/>
      </rPr>
      <t xml:space="preserve">1T0820741AL
</t>
    </r>
    <r>
      <rPr>
        <sz val="11"/>
        <rFont val="宋体"/>
        <charset val="134"/>
        <scheme val="minor"/>
      </rPr>
      <t>1T0820741AP
1T0820741G
1T0820741K
1T0820741M
1T0820741S</t>
    </r>
  </si>
  <si>
    <r>
      <rPr>
        <b/>
        <sz val="11"/>
        <rFont val="宋体"/>
        <charset val="134"/>
        <scheme val="minor"/>
      </rPr>
      <t>VW Touran I (1T1, 1T2) ( 02.2003 - 05.2010 , 90 - 170 PS)</t>
    </r>
    <r>
      <rPr>
        <sz val="11"/>
        <rFont val="宋体"/>
        <charset val="134"/>
        <scheme val="minor"/>
      </rPr>
      <t xml:space="preserve">
1.4 TSI 02.2006 - 05.2010, 1390 ccm, 140 PS
1.4 TSI 11.2006 - 05.2010, 1390 ccm, 170 PS
1.4 TSI EcoFuel 05.2009 - 05.2010, 1390 ccm, 150 PS
1.6 FSI 02.2003 - 01.2007, 1598 ccm, 115 PS
1.9 TDI 11.2004 - 05.2010, 1896 ccm, 90 PS
1.9 TDI 02.2003 - 05.2004, 1896 ccm, 100 PS
1.9 TDI 08.2003 - 05.2010, 1896 ccm, 105 PS
2.0 TDI 12.2005 - 05.2010, 1968 ccm, 140 PS
</t>
    </r>
    <r>
      <rPr>
        <b/>
        <sz val="11"/>
        <rFont val="宋体"/>
        <charset val="134"/>
        <scheme val="minor"/>
      </rPr>
      <t>VW Caddy III Van (2KA, 2KH, 2CA, 2CH) ( 03.2004 - 08.2010 , 70 - 140 PS)</t>
    </r>
    <r>
      <rPr>
        <sz val="11"/>
        <rFont val="宋体"/>
        <charset val="134"/>
        <scheme val="minor"/>
      </rPr>
      <t xml:space="preserve">
1.4 03.2004 - 05.2006, 1390 ccm, 75 PS
1.4 05.2006 - 08.2010, 1390 ccm, 80 PS
1.9 TDI 09.2005 - 08.2010, 1896 ccm, 75 PS
1.9 TDI 04.2004 - 08.2010, 1896 ccm, 105 PS
1.9 TDI 4motion 11.2008 - 08.2010, 1896 ccm, 105 PS
2.0 SDI 03.2004 - 08.2010, 1968 ccm, 70 PS
2.0 TDI 09.2007 - 08.2010, 1968 ccm, 140 PS
</t>
    </r>
    <r>
      <rPr>
        <b/>
        <sz val="11"/>
        <rFont val="宋体"/>
        <charset val="134"/>
        <scheme val="minor"/>
      </rPr>
      <t>VW Caddy III Estate (2KB, 2KJ, 2CB, 2CJ) ( 03.2004 - 08.2010 , 70 - 140 PS)</t>
    </r>
    <r>
      <rPr>
        <sz val="11"/>
        <rFont val="宋体"/>
        <charset val="134"/>
        <scheme val="minor"/>
      </rPr>
      <t xml:space="preserve">
1.4 03.2004 - 05.2006, 1390 ccm, 75 PS
1.4 05.2006 - 08.2010, 1390 ccm, 80 PS
1.9 TDI 09.2005 - 08.2010, 1896 ccm, 75 PS
1.9 TDI 04.2004 - 08.2010, 1896 ccm, 105 PS
1.9 TDI 4motion 05.2008 - 08.2010, 1896 ccm, 105 PS
2.0 SDI 03.2004 - 08.2010, 1968 ccm, 70 PS
2.0 TDI 09.2007 - 08.2010, 1968 ccm, 140 PS
</t>
    </r>
    <r>
      <rPr>
        <b/>
        <sz val="11"/>
        <rFont val="宋体"/>
        <charset val="134"/>
        <scheme val="minor"/>
      </rPr>
      <t>VW Touran I (1T3) ( 05.2010 - 05.2015 , 105 - 170 PS)</t>
    </r>
    <r>
      <rPr>
        <sz val="11"/>
        <rFont val="宋体"/>
        <charset val="134"/>
        <scheme val="minor"/>
      </rPr>
      <t xml:space="preserve">
1.2 TSI 05.2010 - 05.2015, 1197 ccm, 105 PS
1.4 TSI 05.2010 - 05.2015, 1390 ccm, 140 PS
1.4 TSI 05.2010 - 05.2015, 1390 ccm, 170 PS
1.4 TSI EcoFuel 05.2010 - 05.2015, 1390 ccm, 150 PS</t>
    </r>
  </si>
  <si>
    <t>JN-6W691</t>
  </si>
  <si>
    <r>
      <rPr>
        <b/>
        <sz val="11"/>
        <color rgb="FFFF0000"/>
        <rFont val="宋体"/>
        <charset val="134"/>
        <scheme val="minor"/>
      </rPr>
      <t xml:space="preserve">7L6820750F
</t>
    </r>
    <r>
      <rPr>
        <sz val="11"/>
        <rFont val="宋体"/>
        <charset val="134"/>
        <scheme val="minor"/>
      </rPr>
      <t>7L6820750P</t>
    </r>
  </si>
  <si>
    <r>
      <rPr>
        <b/>
        <sz val="11"/>
        <rFont val="宋体"/>
        <charset val="134"/>
        <scheme val="minor"/>
      </rPr>
      <t>Audi Q7 (4LB) ( 09.2008 - 05.2014 , 500 PS)</t>
    </r>
    <r>
      <rPr>
        <sz val="11"/>
        <rFont val="宋体"/>
        <charset val="134"/>
        <scheme val="minor"/>
      </rPr>
      <t xml:space="preserve">
6.0 TDI quattro 09.2008 - 05.2014, 5934 ccm, 500 PS
</t>
    </r>
    <r>
      <rPr>
        <b/>
        <sz val="11"/>
        <rFont val="宋体"/>
        <charset val="134"/>
        <scheme val="minor"/>
      </rPr>
      <t>VW Touareg I (7LA, 7L6, 7L7) ( 10.2002 - 05.2010 , 313 - 450 PS)</t>
    </r>
    <r>
      <rPr>
        <sz val="11"/>
        <rFont val="宋体"/>
        <charset val="134"/>
        <scheme val="minor"/>
      </rPr>
      <t xml:space="preserve">
5.0 R50 TDI 08.2007 - 05.2010, 4921 ccm, 350 PS
5.0 V10 TDI 10.2002 - 05.2010, 4921 ccm, 313 PS
6.0 W12 08.2004 - 05.2010, 5998 ccm, 450 PS</t>
    </r>
  </si>
  <si>
    <t>JN-6W592</t>
  </si>
  <si>
    <t>6Q1820741AC
6Q1820741AG
+
6Q0820741D</t>
  </si>
  <si>
    <r>
      <rPr>
        <b/>
        <sz val="11"/>
        <color theme="1"/>
        <rFont val="宋体"/>
        <charset val="134"/>
        <scheme val="minor"/>
      </rPr>
      <t>Audi A2 (8Z0) ( 02.2000 - 08.2005 , 75 - 110 PS)</t>
    </r>
    <r>
      <rPr>
        <sz val="11"/>
        <color theme="1"/>
        <rFont val="宋体"/>
        <charset val="134"/>
        <scheme val="minor"/>
      </rPr>
      <t xml:space="preserve">
1.4, 02.2000 - 08.2005, 1390 ccm, 75 PS
1.4 TDI, 02.2000 - 08.2005, 1422 ccm, 75 PS
1.4 TDI, 11.2003 - 08.2005, 1422 ccm, 90 PS
1.6 FSI, 05.2002 - 08.2005, 1598 ccm, 110 PS
</t>
    </r>
    <r>
      <rPr>
        <b/>
        <sz val="11"/>
        <color theme="1"/>
        <rFont val="宋体"/>
        <charset val="134"/>
        <scheme val="minor"/>
      </rPr>
      <t>Seat Ibiza III Hatchback (6L) ( 02.2002 - 11.2009 , 60 - 105 PS)</t>
    </r>
    <r>
      <rPr>
        <sz val="11"/>
        <color theme="1"/>
        <rFont val="宋体"/>
        <charset val="134"/>
        <scheme val="minor"/>
      </rPr>
      <t xml:space="preserve">
1.2, 06.2007 - 05.2008, 1198 ccm, 60 PS
1.2, 02.2002 - 06.2006, 1198 ccm, 64 PS
1.2 12V, 05.2006 - 11.2009, 1198 ccm, 70 PS
1.4 16V, 02.2002 - 12.2007, 1390 ccm, 75 PS
1.4 16V, 05.2006 - 11.2009, 1390 ccm, 86 PS
1.4 16V, 02.2002 - 11.2009, 1390 ccm, 100 PS
1.4 TDI, 05.2005 - 11.2009, 1422 ccm, 70 PS
1.4 TDI, 05.2002 - 12.2005, 1422 ccm, 75 PS
1.4 TDI, 06.2005 - 11.2009, 1422 ccm, 80 PS
1.6, 02.2003 - 11.2009, 1598 ccm, 101 PS
1.6 16V, 11.2006 - 11.2009, 1598 ccm, 105 PS
</t>
    </r>
    <r>
      <rPr>
        <b/>
        <sz val="11"/>
        <color theme="1"/>
        <rFont val="宋体"/>
        <charset val="134"/>
        <scheme val="minor"/>
      </rPr>
      <t>Seat Cordoba II Saloon (6L2) ( 09.2002 - 11.2009 , 64 - 105 PS)</t>
    </r>
    <r>
      <rPr>
        <sz val="11"/>
        <color theme="1"/>
        <rFont val="宋体"/>
        <charset val="134"/>
        <scheme val="minor"/>
      </rPr>
      <t xml:space="preserve">
1.2, 10.2002 - 06.2006, 1198 ccm, 64 PS
1.2 12V, 05.2006 - 11.2009, 1198 ccm, 70 PS
1.4 16V, 09.2002 - 12.2007, 1390 ccm, 75 PS
1.4 16V, 05.2006 - 11.2009, 1390 ccm, 86 PS
1.4 16V, 10.2002 - 11.2009, 1390 ccm, 100 PS
1.4 TDI, 05.2005 - 11.2009, 1422 ccm, 70 PS
1.4 TDI, 10.2002 - 12.2005, 1422 ccm, 75 PS
1.4 TDI, 06.2005 - 11.2009, 1422 ccm, 80 PS
1.6, 04.2003 - 11.2009, 1598 ccm, 101 PS
1.6 16V, 11.2006 - 11.2009, 1598 ccm, 105 PS
</t>
    </r>
    <r>
      <rPr>
        <b/>
        <sz val="11"/>
        <color theme="1"/>
        <rFont val="宋体"/>
        <charset val="134"/>
        <scheme val="minor"/>
      </rPr>
      <t>Skoda Roomster (5J) ( 05.2006 - 05.2015 , 64 - 105 PS)</t>
    </r>
    <r>
      <rPr>
        <sz val="11"/>
        <color theme="1"/>
        <rFont val="宋体"/>
        <charset val="134"/>
        <scheme val="minor"/>
      </rPr>
      <t xml:space="preserve">
1.2, 05.2006 - 01.2007, 1198 ccm, 64 PS
1.2, 01.2007 - 05.2015, 1198 ccm, 70 PS
1.2 TSI, 03.2010 - 05.2015, 1197 ccm, 86 PS
1.2 TSI, 03.2010 - 05.2015, 1197 ccm, 105 PS
1.4, 09.2006 - 05.2015, 1390 ccm, 86 PS
1.4 LPG, 03.2010 - 05.2015, 1390 ccm, 86 PS
1.4 TDI, 07.2006 - 03.2010, 1422 ccm, 70 PS
1.4 TDI, 09.2006 - 03.2010, 1422 ccm, 80 PS
1.6, 09.2006 - 05.2015, 1598 ccm, 105 PS
</t>
    </r>
    <r>
      <rPr>
        <b/>
        <sz val="11"/>
        <color theme="1"/>
        <rFont val="宋体"/>
        <charset val="134"/>
        <scheme val="minor"/>
      </rPr>
      <t>Skoda Fabia II Hatchback (542) ( 12.2006 - 12.2014 , 60 - 180 PS)</t>
    </r>
    <r>
      <rPr>
        <sz val="11"/>
        <color theme="1"/>
        <rFont val="宋体"/>
        <charset val="134"/>
        <scheme val="minor"/>
      </rPr>
      <t xml:space="preserve">
1.2, 12.2006 - 12.2014, 1198 ccm, 60 PS
1.2, 01.2007 - 12.2014, 1198 ccm, 70 PS
1.2 12V, 11.2011 - 12.2014, 1198 ccm, 60 PS
1.2 12V, 10.2010 - 12.2014, 1198 ccm, 75 PS
1.2 LPG, 03.2009 - 11.2011, 1198 ccm, 60 PS
1.2 LPG, 07.2007 - 11.2014, 1198 ccm, 69 PS
1.2 TSI, 03.2010 - 12.2014, 1197 ccm, 86 PS
1.2 TSI, 03.2010 - 12.2014, 1197 ccm, 105 PS
1.4, 01.2007 - 12.2014, 1390 ccm, 86 PS
1.4 LPG, 01.2007 - 11.2014, 1390 ccm, 86 PS
1.4 TDI, 02.2007 - 03.2010, 1422 ccm, 70 PS
1.4 TDI, 01.2007 - 03.2010, 1422 ccm, 80 PS
1.4 TSI RS, 05.2010 - 12.2014, 1390 ccm, 180 PS
1.6, 04.2007 - 12.2014, 1598 ccm, 105 PS
</t>
    </r>
    <r>
      <rPr>
        <b/>
        <sz val="11"/>
        <color theme="1"/>
        <rFont val="宋体"/>
        <charset val="134"/>
        <scheme val="minor"/>
      </rPr>
      <t>Skoda Fabia II Combi (545) ( 10.2007 - 12.2014 , 60 - 180 PS)</t>
    </r>
    <r>
      <rPr>
        <sz val="11"/>
        <color theme="1"/>
        <rFont val="宋体"/>
        <charset val="134"/>
        <scheme val="minor"/>
      </rPr>
      <t xml:space="preserve">
1.2, 10.2007 - 11.2014, 1198 ccm, 60 PS
1.2, 10.2007 - 12.2014, 1198 ccm, 70 PS
1.2 12V, 11.2011 - 12.2014, 1198 ccm, 60 PS
1.2 LPG, 10.2007 - 11.2014, 1198 ccm, 69 PS
1.2 TSI, 03.2010 - 12.2014, 1197 ccm, 86 PS
1.2 TSI, 03.2010 - 12.2014, 1197 ccm, 105 PS
1.4, 10.2007 - 12.2014, 1390 ccm, 86 PS
1.4 LPG, 10.2007 - 11.2014, 1390 ccm, 86 PS
1.4 TDI, 10.2007 - 03.2010, 1422 ccm, 70 PS
1.4 TDI, 10.2007 - 03.2010, 1422 ccm, 80 PS
1.4 TSI RS, 05.2010 - 12.2014, 1390 ccm, 180 PS
1.6, 10.2007 - 12.2014, 1598 ccm, 105 PS
1.6 TDI, 04.2010 - 12.2014, 1598 ccm, 75 PS
</t>
    </r>
    <r>
      <rPr>
        <b/>
        <sz val="11"/>
        <color theme="1"/>
        <rFont val="宋体"/>
        <charset val="134"/>
        <scheme val="minor"/>
      </rPr>
      <t>Skoda Roomster Praktik (5J) ( 03.2007 - 05.2015 , 70 - 86 PS)</t>
    </r>
    <r>
      <rPr>
        <sz val="11"/>
        <color theme="1"/>
        <rFont val="宋体"/>
        <charset val="134"/>
        <scheme val="minor"/>
      </rPr>
      <t xml:space="preserve">
1.2, 03.2007 - 05.2015, 1198 ccm, 70 PS
1.2 TSI, 03.2010 - 05.2015, 1197 ccm, 86 PS
1.4, 03.2007 - 05.2015, 1390 ccm, 86 PS
1.4 TDI, 03.2007 - 03.2010, 1422 ccm, 70 PS
1.4 TDI, 03.2007 - 03.2010, 1422 ccm, 80 PS
</t>
    </r>
    <r>
      <rPr>
        <b/>
        <sz val="11"/>
        <color theme="1"/>
        <rFont val="宋体"/>
        <charset val="134"/>
        <scheme val="minor"/>
      </rPr>
      <t>VW Polo IV Hatchback (9N) ( 10.2001 - 11.2009 , 54 - 101 PS)</t>
    </r>
    <r>
      <rPr>
        <sz val="11"/>
        <color theme="1"/>
        <rFont val="宋体"/>
        <charset val="134"/>
        <scheme val="minor"/>
      </rPr>
      <t xml:space="preserve">
1.2, 01.2002 - 05.2007, 1198 ccm, 54 PS
1.2, 05.2007 - 11.2009, 1198 ccm, 60 PS
1.2 12V, 10.2001 - 07.2007, 1198 ccm, 64 PS
1.2 12V, 05.2007 - 11.2009, 1198 ccm, 69 PS
1.4 16V, 10.2001 - 05.2008, 1390 ccm, 75 PS
1.4 16V, 05.2006 - 11.2009, 1390 ccm, 80 PS
1.4 16V, 10.2001 - 05.2008, 1390 ccm, 101 PS
1.4 FSI, 02.2002 - 07.2006, 1390 ccm, 86 PS
1.4 TDI, 04.2005 - 11.2009, 1422 ccm, 70 PS
1.4 TDI, 10.2001 - 06.2005, 1422 ccm, 75 PS
1.4 TDI, 04.2005 - 11.2009, 1422 ccm, 80 PS
</t>
    </r>
    <r>
      <rPr>
        <b/>
        <sz val="11"/>
        <color theme="1"/>
        <rFont val="宋体"/>
        <charset val="134"/>
        <scheme val="minor"/>
      </rPr>
      <t>VW Fox Hatchback (5Z1, 5Z3, 5Z4) ( 04.2005 - 12.2011 , 55 - 75 PS)</t>
    </r>
    <r>
      <rPr>
        <sz val="11"/>
        <color theme="1"/>
        <rFont val="宋体"/>
        <charset val="134"/>
        <scheme val="minor"/>
      </rPr>
      <t xml:space="preserve">
1.2, 04.2005 - 07.2011, 1198 ccm, 55 PS
1.2, 09.2010 - 12.2011, 1198 ccm, 60 PS
1.4, 04.2005 - 12.2009, 1390 ccm, 75 PS
1.4 TDI, 04.2005 - 12.2009, 1422 ccm, 70 PS</t>
    </r>
  </si>
  <si>
    <t>JN-6W753-1(JN-6D013-5-2#)
+
JN-6W753-2</t>
  </si>
  <si>
    <t>8K0260701D</t>
  </si>
  <si>
    <t>JN-6W814</t>
  </si>
  <si>
    <t>8K0260701</t>
  </si>
  <si>
    <r>
      <rPr>
        <b/>
        <sz val="11"/>
        <rFont val="宋体"/>
        <charset val="134"/>
        <scheme val="minor"/>
      </rPr>
      <t>Audi A5 B8 Coupe (8T3) ( 08.2008 - 01.2017 , 163 - 177 PS)</t>
    </r>
    <r>
      <rPr>
        <sz val="11"/>
        <rFont val="宋体"/>
        <charset val="134"/>
        <scheme val="minor"/>
      </rPr>
      <t xml:space="preserve">
2.0 TDI 08.2008 - 01.2017, 1968 ccm, 163 PS
2.0 TDI 08.2008 - 03.2012, 1968 ccm, 170 PS
2.0 TDI 10.2011 - 01.2017, 1968 ccm, 177 PS
2.0 TDI quattro 08.2008 - 03.2012, 1968 ccm, 170 PS
2.0 TDI quattro 12.2011 - 01.2017, 1968 ccm, 177 PS
</t>
    </r>
    <r>
      <rPr>
        <b/>
        <sz val="11"/>
        <rFont val="宋体"/>
        <charset val="134"/>
        <scheme val="minor"/>
      </rPr>
      <t>Audi A4 B8 Saloon (8K2) ( 11.2007 - 12.2015 , 120 - 177 PS)</t>
    </r>
    <r>
      <rPr>
        <sz val="11"/>
        <rFont val="宋体"/>
        <charset val="134"/>
        <scheme val="minor"/>
      </rPr>
      <t xml:space="preserve">
2.0 TDI 06.2008 - 12.2015, 1968 ccm, 120 PS
2.0 TDI 11.2007 - 12.2015, 1968 ccm, 136 PS
2.0 TDI 11.2007 - 12.2015, 1968 ccm, 143 PS
2.0 TDI 08.2008 - 12.2015, 1968 ccm, 163 PS
2.0 TDI 01.2008 - 03.2012, 1968 ccm, 170 PS
2.0 TDI 11.2011 - 12.2015, 1968 ccm, 177 PS
2.0 TDI quattro 11.2008 - 12.2015, 1968 ccm, 143 PS
2.0 TDI quattro 01.2008 - 03.2012, 1968 ccm, 170 PS
2.0 TDI quattro 11.2011 - 12.2015, 1968 ccm, 177 PS
</t>
    </r>
    <r>
      <rPr>
        <b/>
        <sz val="11"/>
        <rFont val="宋体"/>
        <charset val="134"/>
        <scheme val="minor"/>
      </rPr>
      <t>Audi A4 B8 Avant (8K5) ( 04.2008 - 12.2015 , 120 - 177 PS)</t>
    </r>
    <r>
      <rPr>
        <sz val="11"/>
        <rFont val="宋体"/>
        <charset val="134"/>
        <scheme val="minor"/>
      </rPr>
      <t xml:space="preserve">
2.0 TDI 06.2008 - 12.2015, 1968 ccm, 120 PS
2.0 TDI 04.2008 - 12.2015, 1968 ccm, 136 PS
2.0 TDI 04.2008 - 12.2015, 1968 ccm, 143 PS
2.0 TDI 08.2008 - 12.2015, 1968 ccm, 163 PS
2.0 TDI 04.2008 - 03.2012, 1968 ccm, 170 PS
2.0 TDI 11.2011 - 12.2015, 1968 ccm, 177 PS
2.0 TDI quattro 04.2008 - 12.2015, 1968 ccm, 143 PS
2.0 TDI quattro 08.2008 - 03.2012, 1968 ccm, 170 PS
2.0 TDI quattro 11.2011 - 12.2015, 1968 ccm, 177 PS
</t>
    </r>
    <r>
      <rPr>
        <b/>
        <sz val="11"/>
        <rFont val="宋体"/>
        <charset val="134"/>
        <scheme val="minor"/>
      </rPr>
      <t>Audi A5 B8 Convertible (8F7) ( 05.2009 - 01.2017 , 143 - 177 PS)</t>
    </r>
    <r>
      <rPr>
        <sz val="11"/>
        <rFont val="宋体"/>
        <charset val="134"/>
        <scheme val="minor"/>
      </rPr>
      <t xml:space="preserve">
2.0 TDI 10.2011 - 05.2015, 1968 ccm, 143 PS
2.0 TDI 05.2009 - 06.2014, 1968 ccm, 163 PS
2.0 TDI 05.2009 - 03.2012, 1968 ccm, 170 PS
2.0 TDI 10.2011 - 01.2017, 1968 ccm, 177 PS
2.0 TDI quattro 01.2012 - 05.2015, 1968 ccm, 177 PS
</t>
    </r>
    <r>
      <rPr>
        <b/>
        <sz val="11"/>
        <rFont val="宋体"/>
        <charset val="134"/>
        <scheme val="minor"/>
      </rPr>
      <t>Audi A4 B8 Allroad (8KH) ( 04.2009 - 05.2016 , 136 - 177 PS)</t>
    </r>
    <r>
      <rPr>
        <sz val="11"/>
        <rFont val="宋体"/>
        <charset val="134"/>
        <scheme val="minor"/>
      </rPr>
      <t xml:space="preserve">
2.0 TDI quattro 09.2009 - 05.2016, 1968 ccm, 136 PS
2.0 TDI quattro 09.2009 - 05.2016, 1968 ccm, 143 PS
2.0 TDI quattro 04.2009 - 05.2016, 1968 ccm, 163 PS
2.0 TDI quattro 04.2009 - 05.2016, 1968 ccm, 170 PS
2.0 TDI quattro 11.2011 - 05.2016, 1968 ccm, 177 PS
</t>
    </r>
    <r>
      <rPr>
        <b/>
        <sz val="11"/>
        <rFont val="宋体"/>
        <charset val="134"/>
        <scheme val="minor"/>
      </rPr>
      <t>Audi A5 B8 Sportback (8TA) ( 09.2009 - 01.2017 , 136 - 177 PS)</t>
    </r>
    <r>
      <rPr>
        <sz val="11"/>
        <rFont val="宋体"/>
        <charset val="134"/>
        <scheme val="minor"/>
      </rPr>
      <t xml:space="preserve">
2.0 TDI 09.2009 - 01.2017, 1968 ccm, 136 PS
2.0 TDI 09.2009 - 01.2017, 1968 ccm, 143 PS
2.0 TDI 09.2009 - 01.2017, 1968 ccm, 163 PS
2.0 TDI 09.2009 - 03.2012, 1968 ccm, 170 PS
2.0 TDI 10.2011 - 01.2017, 1968 ccm, 177 PS
2.0 TDI quattro 09.2009 - 03.2012, 1968 ccm, 170 PS
2.0 TDI quattro 12.2011 - 01.2017, 1968 ccm, 177 PS</t>
    </r>
  </si>
  <si>
    <t>JN-6W943</t>
  </si>
  <si>
    <t>8E0260701</t>
  </si>
  <si>
    <t>JN-6W971</t>
  </si>
  <si>
    <t>7L0820744B</t>
  </si>
  <si>
    <t>7M3820720
7M3820720B
7M3820720C</t>
  </si>
  <si>
    <r>
      <rPr>
        <b/>
        <sz val="11"/>
        <color theme="1"/>
        <rFont val="宋体"/>
        <charset val="134"/>
        <scheme val="minor"/>
      </rPr>
      <t xml:space="preserve">VW Sharan I (7M8, 7M9, 7M6) ( 09.1995 - 03.2010 , 90 - 204 PS)
</t>
    </r>
    <r>
      <rPr>
        <sz val="11"/>
        <color theme="1"/>
        <rFont val="宋体"/>
        <charset val="134"/>
        <scheme val="minor"/>
      </rPr>
      <t>1.8 T 20V 09.1997 - 03.2010, 1781 ccm, 150 PS
1.9 TDI 09.1995 - 03.2010, 1896 ccm, 90 PS
1.9 TDI 04.2000 - 03.2010, 1896 ccm, 115 PS
1.9 TDI 4motion 03.2000 - 03.2010, 1896 ccm, 115 PS
2.0 09.1995 - 03.2010, 1984 ccm, 115 PS
2.8 V6 24V 04.2000 - 03.2010, 2792 ccm, 204 PS
2.8 V6 24V 4motion 04.2000 - 03.2010, 2792 ccm, 204 PS</t>
    </r>
  </si>
  <si>
    <t>JN-6W877</t>
  </si>
  <si>
    <t>7M3820722D
7M3820722R</t>
  </si>
  <si>
    <r>
      <rPr>
        <b/>
        <sz val="11"/>
        <color theme="1"/>
        <rFont val="宋体"/>
        <charset val="134"/>
        <scheme val="minor"/>
      </rPr>
      <t>Ford Galaxy Mk1 (WGR) MPV ( 03.1995 - 05.2006 , 90 - 150 PS)</t>
    </r>
    <r>
      <rPr>
        <sz val="11"/>
        <color theme="1"/>
        <rFont val="宋体"/>
        <charset val="134"/>
        <scheme val="minor"/>
      </rPr>
      <t xml:space="preserve">
1.9 TDI 03.1995 - 05.2006, 1896 ccm, 90 PS
1.9 TDI 04.2000 - 05.2006, 1896 ccm, 115 PS
1.9 TDI 02.2003 - 05.2006, 1896 ccm, 130 PS
1.9 TDI 05.2005 - 05.2006, 1896 ccm, 150 PS
</t>
    </r>
    <r>
      <rPr>
        <b/>
        <sz val="11"/>
        <color theme="1"/>
        <rFont val="宋体"/>
        <charset val="134"/>
        <scheme val="minor"/>
      </rPr>
      <t>Seat Alhambra I (7V8, 7V9) ( 04.1996 - 03.2010 , 90 - 150 PS)</t>
    </r>
    <r>
      <rPr>
        <sz val="11"/>
        <color theme="1"/>
        <rFont val="宋体"/>
        <charset val="134"/>
        <scheme val="minor"/>
      </rPr>
      <t xml:space="preserve">
1.9 TDI 04.1996 - 03.2010, 1896 ccm, 90 PS
1.9 TDI 06.2000 - 03.2010, 1896 ccm, 115 PS
1.9 TDI 11.2002 - 11.2008, 1896 ccm, 131 PS
1.9 TDI 05.2005 - 05.2007, 1896 ccm, 150 PS
1.9 TDI 4motion 06.2000 - 03.2010, 1896 ccm, 115 PS
2.0 TDI 11.2005 - 03.2010, 1968 ccm, 140 PS
</t>
    </r>
    <r>
      <rPr>
        <b/>
        <sz val="11"/>
        <color theme="1"/>
        <rFont val="宋体"/>
        <charset val="134"/>
        <scheme val="minor"/>
      </rPr>
      <t>VW Sharan I (7M8, 7M9, 7M6) ( 09.1995 - 03.2010 , 90 - 150 PS)</t>
    </r>
    <r>
      <rPr>
        <sz val="11"/>
        <color theme="1"/>
        <rFont val="宋体"/>
        <charset val="134"/>
        <scheme val="minor"/>
      </rPr>
      <t xml:space="preserve">
1.8 T 20V 09.1997 - 03.2010, 1781 ccm, 150 PS
1.9 TDI 09.1995 - 03.2010, 1896 ccm, 90 PS
1.9 TDI 04.2000 - 03.2010, 1896 ccm, 115 PS
1.9 TDI 11.2002 - 03.2010, 1896 ccm, 130 PS
1.9 TDI 06.2005 - 03.2010, 1896 ccm, 150 PS
1.9 TDI 4motion 03.2000 - 03.2010, 1896 ccm, 115 PS
2.0 09.1995 - 03.2010, 1984 ccm, 115 PS
2.0 LPG 04.2006 - 03.2010, 1984 ccm, 115 PS
2.0 TDI 11.2005 - 03.2010, 1968 ccm, 136 PS
2.0 TDI 11.2005 - 03.2010, 1968 ccm, 140 PS</t>
    </r>
  </si>
  <si>
    <t>JN-6W1023</t>
  </si>
  <si>
    <t>7M3820741C</t>
  </si>
  <si>
    <r>
      <rPr>
        <b/>
        <sz val="11"/>
        <color theme="1"/>
        <rFont val="宋体"/>
        <charset val="134"/>
        <scheme val="minor"/>
      </rPr>
      <t>Ford Galaxy Mk1 (WGR) MPV ( 03.1995 - 05.2006 , 90 - 204 PS)</t>
    </r>
    <r>
      <rPr>
        <sz val="11"/>
        <color theme="1"/>
        <rFont val="宋体"/>
        <charset val="134"/>
        <scheme val="minor"/>
      </rPr>
      <t xml:space="preserve">
1.9 TDI 03.1995 - 05.2006, 1896 ccm, 90 PS
1.9 TDI 04.2000 - 05.2006, 1896 ccm, 115 PS
1.9 TDI 02.2003 - 05.2006, 1896 ccm, 130 PS
1.9 TDI 05.2005 - 05.2006, 1896 ccm, 150 PS
2.0 i 11.1995 - 05.2006, 1998 ccm, 116 PS
2.3 16V 09.2001 - 05.2006, 2295 ccm, 140 PS
2.3 16V 01.1997 - 05.2006, 2295 ccm, 146 PS
2.8 V6 04.2000 - 05.2006, 2792 ccm, 204 PS
</t>
    </r>
    <r>
      <rPr>
        <b/>
        <sz val="11"/>
        <color theme="1"/>
        <rFont val="宋体"/>
        <charset val="134"/>
        <scheme val="minor"/>
      </rPr>
      <t>Seat Alhambra I (7V8, 7V9) ( 04.1996 - 03.2010 , 90 - 204 PS)</t>
    </r>
    <r>
      <rPr>
        <sz val="11"/>
        <color theme="1"/>
        <rFont val="宋体"/>
        <charset val="134"/>
        <scheme val="minor"/>
      </rPr>
      <t xml:space="preserve">
1.8 T 20V 10.1997 - 03.2010, 1781 ccm, 150 PS
1.9 TDI 04.1996 - 03.2010, 1896 ccm, 90 PS
1.9 TDI 06.2000 - 03.2010, 1896 ccm, 115 PS
1.9 TDI 11.2002 - 11.2008, 1896 ccm, 131 PS
1.9 TDI 05.2005 - 05.2007, 1896 ccm, 150 PS
1.9 TDI 4motion 06.2000 - 03.2010, 1896 ccm, 115 PS
2.0 i 04.1996 - 03.2010, 1984 ccm, 115 PS
2.0 TDI 11.2005 - 03.2010, 1968 ccm, 140 PS
2.8 V6 06.2000 - 03.2010, 2792 ccm, 204 PS
2.8 V6 4motion 06.2000 - 03.2010, 2792 ccm, 204 PS
</t>
    </r>
    <r>
      <rPr>
        <b/>
        <sz val="11"/>
        <color theme="1"/>
        <rFont val="宋体"/>
        <charset val="134"/>
        <scheme val="minor"/>
      </rPr>
      <t>VW Sharan I (7M8, 7M9, 7M6) ( 09.1995 - 03.2010 , 90 - 204 PS)</t>
    </r>
    <r>
      <rPr>
        <sz val="11"/>
        <color theme="1"/>
        <rFont val="宋体"/>
        <charset val="134"/>
        <scheme val="minor"/>
      </rPr>
      <t xml:space="preserve">
1.8 T 20V 09.1997 - 03.2010, 1781 ccm, 150 PS
1.9 TDI 09.1995 - 03.2010, 1896 ccm, 90 PS
1.9 TDI 04.2000 - 03.2010, 1896 ccm, 115 PS
1.9 TDI 11.2002 - 03.2010, 1896 ccm, 130 PS
1.9 TDI 06.2005 - 03.2010, 1896 ccm, 150 PS
1.9 TDI 4motion 03.2000 - 03.2010, 1896 ccm, 115 PS
2.0 09.1995 - 03.2010, 1984 ccm, 115 PS
2.0 LPG 04.2006 - 03.2010, 1984 ccm, 115 PS
2.0 TDI 11.2005 - 03.2010, 1968 ccm, 136 PS
2.0 TDI 11.2005 - 03.2010, 1968 ccm, 140 PS
2.8 V6 24V 04.2000 - 03.2010, 2792 ccm, 204 PS
2.8 V6 24V 4motion 04.2000 - 03.2010, 2792 ccm, 204 PS</t>
    </r>
  </si>
  <si>
    <t>JN-6W1077</t>
  </si>
  <si>
    <t>4M0816741BP
4M0816741CN</t>
  </si>
  <si>
    <r>
      <rPr>
        <b/>
        <sz val="11"/>
        <color theme="1"/>
        <rFont val="宋体"/>
        <charset val="134"/>
        <scheme val="minor"/>
      </rPr>
      <t>Audi Q7 (4MB) ( 01.2015 - ... , 211 - 272 PS)</t>
    </r>
    <r>
      <rPr>
        <sz val="11"/>
        <color theme="1"/>
        <rFont val="宋体"/>
        <charset val="134"/>
        <scheme val="minor"/>
      </rPr>
      <t xml:space="preserve">
3.0 TDI quattro, 08.2015 - ..., 2967 ccm, 211 PS
3.0 TDI quattro, 05.2015 - 12.2019, 2967 ccm, 218 PS
3.0 TDI quattro, 06.2015 - 12.2019, 2967 ccm, 249 PS
3.0 TDI quattro, 08.2015 - ..., 2967 ccm, 258 PS
3.0 TDI quattro, 01.2015 - 12.2019, 2967 ccm, 272 PS</t>
    </r>
  </si>
  <si>
    <t>JN-6W885</t>
  </si>
  <si>
    <t>7N0816727
7N0820727
7N0820727A
7N0820727B</t>
  </si>
  <si>
    <r>
      <rPr>
        <b/>
        <sz val="11"/>
        <color theme="1"/>
        <rFont val="宋体"/>
        <charset val="134"/>
        <scheme val="minor"/>
      </rPr>
      <t>Seat Alhambra II (710, 711) ( 06.2010 - ... , 115 - 220 PS)</t>
    </r>
    <r>
      <rPr>
        <sz val="11"/>
        <color theme="1"/>
        <rFont val="宋体"/>
        <charset val="134"/>
        <scheme val="minor"/>
      </rPr>
      <t xml:space="preserve">
1.4 TSI 06.2010 - ..., 1390 ccm, 150 PS
1.4 TSI 05.2015 - ..., 1395 ccm, 150 PS
1.8 TSI 11.2012 - 04.2015, 1798 ccm, 160 PS
2.0 TDI 05.2011 - ..., 1968 ccm, 115 PS
2.0 TDI 06.2010 - 05.2011, 1968 ccm, 136 PS
2.0 TDI 06.2010 - ..., 1968 ccm, 140 PS
2.0 TDI 05.2015 - ..., 1968 ccm, 150 PS
2.0 TDI 06.2010 - ..., 1968 ccm, 170 PS
2.0 TDI 11.2012 - ..., 1968 ccm, 177 PS
2.0 TDI 05.2015 - ..., 1968 ccm, 184 PS
2.0 TDI 4Drive 05.2011 - ..., 1968 ccm, 140 PS
2.0 TDI 4Drive 05.2015 - ..., 1968 ccm, 150 PS
2.0 TDI 4Drive 05.2016 - ..., 1968 ccm, 184 PS
2.0 TDi 4Drive (DLUB) 11.2018 - ..., 1968 ccm, 177 PS
2.0 TSI 11.2010 - ..., 1984 ccm, 200 PS
2.0 TSI 05.2015 - ..., 1984 ccm, 220 PS
</t>
    </r>
    <r>
      <rPr>
        <b/>
        <sz val="11"/>
        <color theme="1"/>
        <rFont val="宋体"/>
        <charset val="134"/>
        <scheme val="minor"/>
      </rPr>
      <t>VW Sharan II (7N1, 7N2) ( 05.2010 - ... , 115 - 220 PS)</t>
    </r>
    <r>
      <rPr>
        <sz val="11"/>
        <color theme="1"/>
        <rFont val="宋体"/>
        <charset val="134"/>
        <scheme val="minor"/>
      </rPr>
      <t xml:space="preserve">
1.4 TSI 05.2010 - ..., 1390 ccm, 150 PS
1.4 TSI 05.2015 - ..., 1395 ccm, 150 PS
2.0 TDI 05.2011 - 07.2019, 1968 ccm, 115 PS
2.0 TDI 05.2010 - ..., 1968 ccm, 136 PS
2.0 TDI 05.2010 - ..., 1968 ccm, 140 PS
2.0 TDI 05.2015 - ..., 1968 ccm, 150 PS
2.0 TDI 08.2010 - ..., 1968 ccm, 170 PS
2.0 TDI 01.2013 - ..., 1968 ccm, 177 PS
2.0 TDI 05.2015 - ..., 1968 ccm, 184 PS
2.0 TDI 4motion 05.2011 - ..., 1968 ccm, 140 PS
2.0 TDI 4motion 05.2015 - ..., 1968 ccm, 150 PS
2.0 TDI 4motion (DLUB) 11.2018 - ..., 1968 ccm, 177 PS
2.0 TDI 4motion 05.2016 - ..., 1968 ccm, 184 PS
2.0 TFSI 12.2010 - 11.2015, 1984 ccm, 200 PS
2.0 TSI 05.2015 - ..., 1984 ccm, 220 PS</t>
    </r>
  </si>
  <si>
    <t>JN-6W767-1
+
JN-6W767-2</t>
  </si>
  <si>
    <t>1T0820741AB
2K0820741C</t>
  </si>
  <si>
    <r>
      <rPr>
        <b/>
        <sz val="11"/>
        <color theme="1"/>
        <rFont val="宋体"/>
        <charset val="134"/>
        <scheme val="minor"/>
      </rPr>
      <t>VW Touran I (1T1, 1T2) ( 02.2003 - 05.2010 , 136 - 170 PS)</t>
    </r>
    <r>
      <rPr>
        <sz val="11"/>
        <color theme="1"/>
        <rFont val="宋体"/>
        <charset val="134"/>
        <scheme val="minor"/>
      </rPr>
      <t xml:space="preserve">
2.0 TDI 02.2003 - 05.2010, 1968 ccm, 136 PS
2.0 TDI 12.2005 - 05.2010, 1968 ccm, 140 PS
2.0 TDI 12.2005 - 05.2010, 1968 ccm, 170 PS
2.0 TDI 16V 08.2003 - 05.2010, 1968 ccm, 140 PS
</t>
    </r>
    <r>
      <rPr>
        <b/>
        <sz val="11"/>
        <color theme="1"/>
        <rFont val="宋体"/>
        <charset val="134"/>
        <scheme val="minor"/>
      </rPr>
      <t>VW Caddy III Van (2KA, 2KH, 2CA, 2CH) ( 09.2007 - 05.2015 , 75 - 170 PS)</t>
    </r>
    <r>
      <rPr>
        <sz val="11"/>
        <color theme="1"/>
        <rFont val="宋体"/>
        <charset val="134"/>
        <scheme val="minor"/>
      </rPr>
      <t xml:space="preserve">
1.6 TDI 08.2010 - 05.2015, 1598 ccm, 75 PS
1.6 TDI 08.2010 - 05.2015, 1598 ccm, 102 PS
2.0 TDI 11.2010 - 05.2015, 1968 ccm, 85 PS
2.0 TDI 08.2010 - 05.2015, 1968 ccm, 110 PS
2.0 TDI 09.2007 - 08.2010, 1968 ccm, 140 PS
2.0 TDI 05.2012 - 05.2015, 1968 ccm, 170 PS
2.0 TDI 16V 11.2010 - 05.2015, 1968 ccm, 140 PS
2.0 TDI 16V 4motion 11.2010 - 05.2015, 1968 ccm, 140 PS
2.0 TDI 4motion 12.2010 - 05.2015, 1968 ccm, 85 PS
2.0 TDI 4motion 08.2010 - 05.2015, 1968 ccm, 110 PS
</t>
    </r>
    <r>
      <rPr>
        <b/>
        <sz val="11"/>
        <color theme="1"/>
        <rFont val="宋体"/>
        <charset val="134"/>
        <scheme val="minor"/>
      </rPr>
      <t>VW Caddy III Estate (2KB, 2KJ, 2CB, 2CJ) ( 09.2007 - 05.2015 , 75 - 170 PS)</t>
    </r>
    <r>
      <rPr>
        <sz val="11"/>
        <color theme="1"/>
        <rFont val="宋体"/>
        <charset val="134"/>
        <scheme val="minor"/>
      </rPr>
      <t xml:space="preserve">
1.6 TDI 08.2010 - 05.2015, 1598 ccm, 75 PS
1.6 TDI 08.2010 - 05.2015, 1598 ccm, 102 PS
2.0 TDI 08.2010 - 05.2015, 1968 ccm, 110 PS
2.0 TDI 09.2007 - 08.2010, 1968 ccm, 140 PS
2.0 TDI 05.2012 - 05.2015, 1968 ccm, 170 PS
2.0 TDI 16V 11.2010 - 05.2015, 1968 ccm, 140 PS
2.0 TDI 16V 4motion 11.2010 - 05.2015, 1968 ccm, 140 PS
2.0 TDI 4motion 08.2010 - 05.2015, 1968 ccm, 110 PS
</t>
    </r>
    <r>
      <rPr>
        <b/>
        <sz val="11"/>
        <color theme="1"/>
        <rFont val="宋体"/>
        <charset val="134"/>
        <scheme val="minor"/>
      </rPr>
      <t>VW Touran I (1T3) ( 05.2010 - 05.2015 , 90 - 177 PS)</t>
    </r>
    <r>
      <rPr>
        <sz val="11"/>
        <color theme="1"/>
        <rFont val="宋体"/>
        <charset val="134"/>
        <scheme val="minor"/>
      </rPr>
      <t xml:space="preserve">
1.6 TDI 05.2010 - 05.2015, 1598 ccm, 90 PS
1.6 TDI 05.2010 - 05.2015, 1598 ccm, 105 PS
2.0 TDI 11.2010 - 05.2015, 1968 ccm, 110 PS
2.0 TDI 05.2010 - 05.2015, 1968 ccm, 140 PS
2.0 TDI 05.2010 - 01.2013, 1968 ccm, 170 PS
2.0 TDI 01.2013 - 05.2015, 1968 ccm, 177 PS</t>
    </r>
  </si>
  <si>
    <t>JN-6W611</t>
  </si>
  <si>
    <t>8E0260701BA</t>
  </si>
  <si>
    <t>JN-6W1074</t>
  </si>
  <si>
    <t>3Q0816721A
3Q0816721G</t>
  </si>
  <si>
    <t>JN-6W1021</t>
  </si>
  <si>
    <t>1K0820741BD</t>
  </si>
  <si>
    <r>
      <rPr>
        <b/>
        <sz val="11"/>
        <color theme="1"/>
        <rFont val="宋体"/>
        <charset val="134"/>
        <scheme val="minor"/>
      </rPr>
      <t>Audi A3 Hatchback (8P1) ( 05.2003 - 05.2010 , 105 - 250 PS)</t>
    </r>
    <r>
      <rPr>
        <sz val="11"/>
        <color theme="1"/>
        <rFont val="宋体"/>
        <charset val="134"/>
        <scheme val="minor"/>
      </rPr>
      <t xml:space="preserve">
1.9 TDI 05.2003 - 05.2010, 1896 ccm, 105 PS
2.0 TDI 06.2005 - 06.2008, 1968 ccm, 140 PS
2.0 TDI quattro 01.2006 - 06.2008, 1968 ccm, 140 PS
3.2 V6 quattro 07.2003 - 05.2009, 3189 ccm, 250 PS
</t>
    </r>
    <r>
      <rPr>
        <b/>
        <sz val="11"/>
        <color theme="1"/>
        <rFont val="宋体"/>
        <charset val="134"/>
        <scheme val="minor"/>
      </rPr>
      <t>Audi A3 Sportback (8PA) ( 09.2004 - 05.2010 , 105 - 250 PS)</t>
    </r>
    <r>
      <rPr>
        <sz val="11"/>
        <color theme="1"/>
        <rFont val="宋体"/>
        <charset val="134"/>
        <scheme val="minor"/>
      </rPr>
      <t xml:space="preserve">
1.9 TDI 09.2004 - 05.2010, 1896 ccm, 105 PS
2.0 TDI 06.2005 - 06.2008, 1968 ccm, 140 PS
2.0 TDI quattro 01.2006 - 06.2008, 1968 ccm, 140 PS
3.2 V6 quattro 09.2004 - 05.2009, 3189 ccm, 250 PS
</t>
    </r>
    <r>
      <rPr>
        <b/>
        <sz val="11"/>
        <color theme="1"/>
        <rFont val="宋体"/>
        <charset val="134"/>
        <scheme val="minor"/>
      </rPr>
      <t>Audi A3 Convertible (8P7) ( 04.2008 - 10.2009 , 105 PS)</t>
    </r>
    <r>
      <rPr>
        <sz val="11"/>
        <color theme="1"/>
        <rFont val="宋体"/>
        <charset val="134"/>
        <scheme val="minor"/>
      </rPr>
      <t xml:space="preserve">
1.9 TDI 04.2008 - 10.2009, 1896 ccm, 105 PS
</t>
    </r>
    <r>
      <rPr>
        <b/>
        <sz val="11"/>
        <color theme="1"/>
        <rFont val="宋体"/>
        <charset val="134"/>
        <scheme val="minor"/>
      </rPr>
      <t>Seat Altea (5P1) ( 04.2004 - ... , 90 - 140 PS)</t>
    </r>
    <r>
      <rPr>
        <sz val="11"/>
        <color theme="1"/>
        <rFont val="宋体"/>
        <charset val="134"/>
        <scheme val="minor"/>
      </rPr>
      <t xml:space="preserve">
1.9 TDI 08.2009 - ..., 1896 ccm, 90 PS
1.9 TDI 04.2004 - ..., 1896 ccm, 105 PS
2.0 TDI 11.2005 - ..., 1968 ccm, 140 PS
</t>
    </r>
    <r>
      <rPr>
        <b/>
        <sz val="11"/>
        <color theme="1"/>
        <rFont val="宋体"/>
        <charset val="134"/>
        <scheme val="minor"/>
      </rPr>
      <t xml:space="preserve">
Seat Toledo III (5P2) ( 10.2004 - 05.2009 , 105 - 140 PS)</t>
    </r>
    <r>
      <rPr>
        <sz val="11"/>
        <color theme="1"/>
        <rFont val="宋体"/>
        <charset val="134"/>
        <scheme val="minor"/>
      </rPr>
      <t xml:space="preserve">
1.9 TDI 10.2004 - 05.2009, 1896 ccm, 105 PS
2.0 TDI 11.2005 - 05.2009, 1968 ccm, 140 PS
</t>
    </r>
    <r>
      <rPr>
        <b/>
        <sz val="11"/>
        <color theme="1"/>
        <rFont val="宋体"/>
        <charset val="134"/>
        <scheme val="minor"/>
      </rPr>
      <t>Seat Leon II Hatchback (1P1) ( 07.2005 - 12.2010 , 90 - 140 PS)</t>
    </r>
    <r>
      <rPr>
        <sz val="11"/>
        <color theme="1"/>
        <rFont val="宋体"/>
        <charset val="134"/>
        <scheme val="minor"/>
      </rPr>
      <t xml:space="preserve">
1.9 TDI 06.2007 - 12.2010, 1896 ccm, 90 PS
1.9 TDI 07.2005 - 12.2010, 1896 ccm, 105 PS
2.0 TDI 10.2005 - 10.2010, 1968 ccm, 140 PS
</t>
    </r>
    <r>
      <rPr>
        <b/>
        <sz val="11"/>
        <color theme="1"/>
        <rFont val="宋体"/>
        <charset val="134"/>
        <scheme val="minor"/>
      </rPr>
      <t>Seat Altea XL (5P5, 5P8) ( 10.2006 - ... , 90 - 140 PS)</t>
    </r>
    <r>
      <rPr>
        <sz val="11"/>
        <color theme="1"/>
        <rFont val="宋体"/>
        <charset val="134"/>
        <scheme val="minor"/>
      </rPr>
      <t xml:space="preserve">
1.9 TDI 08.2009 - ..., 1896 ccm, 90 PS
1.9 TDI 10.2006 - ..., 1896 ccm, 105 PS
1.9 TDI 4x4 06.2009 - 12.2010, 1896 ccm, 105 PS
2.0 TDI 10.2006 - ..., 1968 ccm, 140 PS
2.0 TDI 4x4 06.2007 - ..., 1968 ccm, 140 PS
</t>
    </r>
    <r>
      <rPr>
        <b/>
        <sz val="11"/>
        <color theme="1"/>
        <rFont val="宋体"/>
        <charset val="134"/>
        <scheme val="minor"/>
      </rPr>
      <t>Skoda Octavia II Hatchback (1Z3) ( 06.2004 - 12.2010 , 105 PS)</t>
    </r>
    <r>
      <rPr>
        <sz val="11"/>
        <color theme="1"/>
        <rFont val="宋体"/>
        <charset val="134"/>
        <scheme val="minor"/>
      </rPr>
      <t xml:space="preserve">
1.9 TDI 06.2004 - 12.2010, 1896 ccm, 105 PS
</t>
    </r>
    <r>
      <rPr>
        <b/>
        <sz val="11"/>
        <color theme="1"/>
        <rFont val="宋体"/>
        <charset val="134"/>
        <scheme val="minor"/>
      </rPr>
      <t>Skoda Octavia II Combi (1Z5) ( 02.2004 - 12.2010 , 105 - 140 PS)</t>
    </r>
    <r>
      <rPr>
        <sz val="11"/>
        <color theme="1"/>
        <rFont val="宋体"/>
        <charset val="134"/>
        <scheme val="minor"/>
      </rPr>
      <t xml:space="preserve">
1.9 TDI 09.2004 - 12.2010, 1896 ccm, 105 PS
1.9 TDI 4x4 11.2004 - 12.2010, 1896 ccm, 105 PS
2.0 TDI 11.2005 - 05.2010, 1968 ccm, 140 PS
2.0 TDI 16V 02.2004 - 05.2010, 1968 ccm, 136 PS
2.0 TDI 4x4 07.2006 - 05.2010, 1968 ccm, 140 PS
</t>
    </r>
    <r>
      <rPr>
        <b/>
        <sz val="11"/>
        <color theme="1"/>
        <rFont val="宋体"/>
        <charset val="134"/>
        <scheme val="minor"/>
      </rPr>
      <t>Skoda Superb II Hatchback (3T4) ( 03.2008 - 05.2015 , 105 - 260 PS)</t>
    </r>
    <r>
      <rPr>
        <sz val="11"/>
        <color theme="1"/>
        <rFont val="宋体"/>
        <charset val="134"/>
        <scheme val="minor"/>
      </rPr>
      <t xml:space="preserve">
1.9 TDI 03.2008 - 11.2010, 1896 ccm, 105 PS
2.0 TDI 03.2008 - 05.2010, 1968 ccm, 140 PS
3.6 FSI 4x4 11.2008 - 05.2015, 3597 ccm, 260 PS
Skoda Superb II Estate (3T5) ( 10.2009 - 05.2015 , 105 - 260 PS)
1.9 TDI 10.2009 - 11.2010, 1896 ccm, 105 PS
2.0 TDI 10.2009 - 03.2010, 1968 ccm, 140 PS
3.6 V6 4x4 10.2009 - 05.2015, 3597 ccm, 260 PS
</t>
    </r>
    <r>
      <rPr>
        <b/>
        <sz val="11"/>
        <color theme="1"/>
        <rFont val="宋体"/>
        <charset val="134"/>
        <scheme val="minor"/>
      </rPr>
      <t>VW Touareg I (7LA, 7L6, 7L7) ( 10.2002 - 05.2010 , 313 - 350 PS)</t>
    </r>
    <r>
      <rPr>
        <sz val="11"/>
        <color theme="1"/>
        <rFont val="宋体"/>
        <charset val="134"/>
        <scheme val="minor"/>
      </rPr>
      <t xml:space="preserve">
5.0 R50 TDI 08.2007 - 05.2010, 4921 ccm, 350 PS
5.0 V10 TDI 10.2002 - 05.2010, 4921 ccm, 313 PS
</t>
    </r>
    <r>
      <rPr>
        <b/>
        <sz val="11"/>
        <color theme="1"/>
        <rFont val="宋体"/>
        <charset val="134"/>
        <scheme val="minor"/>
      </rPr>
      <t>VW Golf V Hatchback (1K1) ( 10.2003 - 11.2008 , 75 - 250 PS)</t>
    </r>
    <r>
      <rPr>
        <sz val="11"/>
        <color theme="1"/>
        <rFont val="宋体"/>
        <charset val="134"/>
        <scheme val="minor"/>
      </rPr>
      <t xml:space="preserve">
1.9 TDI 05.2004 - 11.2008, 1896 ccm, 90 PS
1.9 TDI 10.2003 - 11.2008, 1896 ccm, 105 PS
1.9 TDI 4motion 08.2004 - 11.2008, 1896 ccm, 105 PS
2.0 SDI 01.2004 - 11.2008, 1968 ccm, 75 PS
2.0 TDI 12.2004 - 11.2008, 1968 ccm, 140 PS
2.0 TDI 4motion 01.2007 - 11.2008, 1968 ccm, 140 PS
3.2 R32 4motion 11.2005 - 11.2008, 3189 ccm, 250 PS
</t>
    </r>
    <r>
      <rPr>
        <b/>
        <sz val="11"/>
        <color theme="1"/>
        <rFont val="宋体"/>
        <charset val="134"/>
        <scheme val="minor"/>
      </rPr>
      <t>VW Golf Plus / Crossgolf (5M1, 521) ( 01.2005 - 05.2011 , 90 - 140 PS)</t>
    </r>
    <r>
      <rPr>
        <sz val="11"/>
        <color theme="1"/>
        <rFont val="宋体"/>
        <charset val="134"/>
        <scheme val="minor"/>
      </rPr>
      <t xml:space="preserve">
1.9 TDI 05.2005 - 12.2008, 1896 ccm, 90 PS
1.9 TDI 01.2005 - 01.2009, 1896 ccm, 105 PS
2.0 TDI 12.2005 - 05.2011, 1968 ccm, 140 PS
</t>
    </r>
    <r>
      <rPr>
        <b/>
        <sz val="11"/>
        <color theme="1"/>
        <rFont val="宋体"/>
        <charset val="134"/>
        <scheme val="minor"/>
      </rPr>
      <t>VW Jetta Mk5 (1K) ( 08.2005 - 10.2010 , 105 - 140 PS)</t>
    </r>
    <r>
      <rPr>
        <sz val="11"/>
        <color theme="1"/>
        <rFont val="宋体"/>
        <charset val="134"/>
        <scheme val="minor"/>
      </rPr>
      <t xml:space="preserve">
1.9 TDI 08.2005 - 10.2010, 1896 ccm, 105 PS
2.0 TDI 10.2005 - 10.2010, 1968 ccm, 140 PS
</t>
    </r>
    <r>
      <rPr>
        <b/>
        <sz val="11"/>
        <color theme="1"/>
        <rFont val="宋体"/>
        <charset val="134"/>
        <scheme val="minor"/>
      </rPr>
      <t>VW Eos (1F7, 1F8) ( 06.2006 - 11.2010 , 140 - 260 PS)</t>
    </r>
    <r>
      <rPr>
        <sz val="11"/>
        <color theme="1"/>
        <rFont val="宋体"/>
        <charset val="134"/>
        <scheme val="minor"/>
      </rPr>
      <t xml:space="preserve">
2.0 TDI 06.2006 - 05.2008, 1968 ccm, 140 PS
3.2 V6 06.2006 - 05.2009, 3189 ccm, 250 PS
3.6 V6 05.2009 - 11.2010, 3597 ccm, 260 PS
</t>
    </r>
    <r>
      <rPr>
        <b/>
        <sz val="11"/>
        <color theme="1"/>
        <rFont val="宋体"/>
        <charset val="134"/>
        <scheme val="minor"/>
      </rPr>
      <t>VW Golf V Variant (1K5) ( 06.2007 - 07.2009 , 105 - 140 PS)</t>
    </r>
    <r>
      <rPr>
        <sz val="11"/>
        <color theme="1"/>
        <rFont val="宋体"/>
        <charset val="134"/>
        <scheme val="minor"/>
      </rPr>
      <t xml:space="preserve">
1.9 TDI 06.2007 - 07.2009, 1896 ccm, 105 PS
1.9 TDI 4motion 01.2008 - 07.2009, 1896 ccm, 105 PS
2.0 TDI 06.2007 - 07.2009, 1968 ccm, 140 PS</t>
    </r>
  </si>
  <si>
    <t>JN-6W624</t>
  </si>
  <si>
    <t>7H1820741M</t>
  </si>
  <si>
    <r>
      <rPr>
        <b/>
        <sz val="11"/>
        <color theme="1"/>
        <rFont val="宋体"/>
        <charset val="134"/>
        <scheme val="minor"/>
      </rPr>
      <t>VW Transporter T5 Platform / Chassis (7JD, 7JE, 7JL, 7JY, 7JZ, 7FD) ( 04.2003 - 08.2015 , 84 - 235 PS)</t>
    </r>
    <r>
      <rPr>
        <sz val="11"/>
        <color theme="1"/>
        <rFont val="宋体"/>
        <charset val="134"/>
        <scheme val="minor"/>
      </rPr>
      <t xml:space="preserve">
1.9 TDI 01.2006 - 11.2009, 1896 ccm, 84 PS
1.9 TDI 04.2003 - 11.2009, 1896 ccm, 85 PS
1.9 TDI 06.2006 - 11.2009, 1896 ccm, 102 PS
1.9 TDI 04.2003 - 11.2009, 1896 ccm, 105 PS
2.0 11.2003 - 05.2013, 1984 ccm, 115 PS
2.0 BiTDI 09.2009 - 08.2015, 1968 ccm, 180 PS
2.0 BiTDI 4motion 09.2009 - 08.2015, 1968 ccm, 180 PS
2.0 CNG 11.2003 - 05.2011, 1984 ccm, 115 PS
2.0 TDI 09.2009 - 08.2015, 1968 ccm, 84 PS
2.0 TDI 09.2009 - 08.2015, 1968 ccm, 102 PS
2.0 TDI 05.2011 - 08.2015, 1968 ccm, 114 PS
2.0 TDI 05.2010 - 08.2015, 1968 ccm, 136 PS
2.0 TDI 09.2009 - 08.2015, 1968 ccm, 140 PS
2.0 TDI 4motion 05.2010 - 08.2015, 1968 ccm, 136 PS
2.0 TDI 4motion 09.2009 - 08.2015, 1968 ccm, 140 PS
2.0 TSI 07.2012 - 08.2015, 1984 ccm, 150 PS
2.5 TDI 04.2003 - 11.2009, 2461 ccm, 130 PS
2.5 TDI 04.2003 - 11.2009, 2461 ccm, 174 PS
2.5 TDI 4motion 07.2004 - 11.2009, 2461 ccm, 130 PS
2.5 TDI 4motion 04.2004 - 11.2009, 2461 ccm, 174 PS
VR6 3.2 08.2003 - 11.2009, 3189 ccm, 235 PS
</t>
    </r>
    <r>
      <rPr>
        <b/>
        <sz val="11"/>
        <color theme="1"/>
        <rFont val="宋体"/>
        <charset val="134"/>
        <scheme val="minor"/>
      </rPr>
      <t>VW Transporter T5 Van (7HA, 7HH, 7EA, 7EH) ( 04.2003 - 08.2015 , 84 - 235 PS)</t>
    </r>
    <r>
      <rPr>
        <sz val="11"/>
        <color theme="1"/>
        <rFont val="宋体"/>
        <charset val="134"/>
        <scheme val="minor"/>
      </rPr>
      <t xml:space="preserve">
1.9 TDI 01.2006 - 11.2009, 1896 ccm, 84 PS
1.9 TDI 04.2003 - 11.2009, 1896 ccm, 85 PS
1.9 TDI 06.2006 - 11.2009, 1896 ccm, 102 PS
1.9 TDI 04.2003 - 11.2009, 1896 ccm, 105 PS
2.0 11.2003 - 08.2015, 1984 ccm, 115 PS
2.0 BiFuel 05.2011 - 08.2015, 1984 ccm, 115 PS
2.0 BiTDI 09.2009 - 08.2015, 1968 ccm, 180 PS
2.0 BiTDI 4motion 09.2009 - 08.2015, 1968 ccm, 180 PS
2.0 TDI 09.2009 - 08.2015, 1968 ccm, 84 PS
2.0 TDI 09.2009 - 08.2015, 1968 ccm, 102 PS
2.0 TDI 05.2011 - 08.2015, 1968 ccm, 114 PS
2.0 TDI 05.2010 - 08.2015, 1968 ccm, 136 PS
2.0 TDI 09.2009 - 08.2015, 1968 ccm, 140 PS
2.0 TDI 4motion 05.2010 - 08.2015, 1968 ccm, 136 PS
2.0 TDI 4motion 09.2009 - 08.2015, 1968 ccm, 140 PS
2.0 TSI 07.2012 - 08.2015, 1984 ccm, 150 PS
2.0 TSI 05.2011 - 08.2015, 1984 ccm, 204 PS
2.0 TSI 4motion 07.2011 - 08.2015, 1984 ccm, 204 PS
2.5 TDI 04.2003 - 11.2009, 2461 ccm, 130 PS
2.5 TDI 04.2003 - 11.2009, 2461 ccm, 174 PS
2.5 TDI 4motion 07.2004 - 11.2009, 2461 ccm, 130 PS
2.5 TDI 4motion 07.2004 - 11.2009, 2461 ccm, 174 PS
VR6 3.2 02.2004 - 11.2009, 3189 ccm, 235 PS
VR6 3.2 4motion 11.2003 - 11.2009, 3189 ccm, 235 PS
</t>
    </r>
    <r>
      <rPr>
        <b/>
        <sz val="11"/>
        <color theme="1"/>
        <rFont val="宋体"/>
        <charset val="134"/>
        <scheme val="minor"/>
      </rPr>
      <t xml:space="preserve">
VW Transporter T5 Minibus (7HB, 7HJ, 7EB, 7EJ, 7EF, 7EG, 7HF, 7EC) ( 04.2003 - 08.2015 , 84 - 235 PS)</t>
    </r>
    <r>
      <rPr>
        <sz val="11"/>
        <color theme="1"/>
        <rFont val="宋体"/>
        <charset val="134"/>
        <scheme val="minor"/>
      </rPr>
      <t xml:space="preserve">
1.9 TDI 01.2006 - 11.2009, 1896 ccm, 84 PS
1.9 TDI 04.2003 - 11.2009, 1896 ccm, 85 PS
1.9 TDI 06.2006 - 11.2009, 1896 ccm, 102 PS
1.9 TDI 04.2003 - 11.2009, 1896 ccm, 105 PS
2.0 11.2003 - 08.2015, 1984 ccm, 115 PS
2.0 BiTDI 09.2009 - 08.2015, 1968 ccm, 180 PS
2.0 BiTDI 4motion 09.2009 - 08.2015, 1968 ccm, 180 PS
2.0 TDI 09.2009 - 08.2015, 1968 ccm, 84 PS
2.0 TDI 09.2009 - 08.2015, 1968 ccm, 102 PS
2.0 TDI 05.2011 - 08.2015, 1968 ccm, 114 PS
2.0 TDI 05.2011 - 08.2015, 1968 ccm, 116 PS
2.0 TDI 05.2010 - 08.2015, 1968 ccm, 136 PS
2.0 TDI 09.2009 - 08.2015, 1968 ccm, 140 PS
2.0 TDI 4motion 05.2010 - 08.2015, 1968 ccm, 136 PS
2.0 TDI 4motion 09.2009 - 08.2015, 1968 ccm, 140 PS
2.0 TSI 07.2012 - 08.2015, 1984 ccm, 150 PS
2.0 TSI 05.2011 - 08.2015, 1984 ccm, 204 PS
2.0 TSI 4motion 07.2011 - 08.2015, 1984 ccm, 204 PS
2.5 TDI 04.2003 - 11.2009, 2461 ccm, 130 PS
2.5 TDi 11.2003 - 11.2009, 2461 ccm, 163 PS
2.5 TDI 04.2003 - 11.2009, 2461 ccm, 174 PS
2.5 TDI 4motion 07.2004 - 11.2009, 2461 ccm, 130 PS
2.5 TDI 4motion 07.2004 - 11.2009, 2461 ccm, 174 PS
3.2 V6 4motion 11.2003 - 12.2009, 3189 ccm, 235 PS
VR6 3.2 02.2004 - 11.2009, 3189 ccm, 235 PS</t>
    </r>
  </si>
  <si>
    <t>JN-6W749</t>
  </si>
  <si>
    <t>8W0816741A</t>
  </si>
  <si>
    <t>JN-6W886</t>
  </si>
  <si>
    <t>8K0260707S
8K0260707</t>
  </si>
  <si>
    <r>
      <rPr>
        <b/>
        <sz val="11"/>
        <color theme="1"/>
        <rFont val="宋体"/>
        <charset val="134"/>
        <scheme val="minor"/>
      </rPr>
      <t>Audi A5 B8 Coupe (8T3) ( 06.2008 - 11.2013 , 160 - 211 PS)</t>
    </r>
    <r>
      <rPr>
        <sz val="11"/>
        <color theme="1"/>
        <rFont val="宋体"/>
        <charset val="134"/>
        <scheme val="minor"/>
      </rPr>
      <t xml:space="preserve">
1.8 TFSI 05.2009 - 09.2011, 1798 ccm, 160 PS
2.0 TDI 08.2008 - 03.2012, 1968 ccm, 170 PS
2.0 TFSI 11.2008 - 03.2012, 1984 ccm, 180 PS
2.0 TFSI 06.2008 - 11.2013, 1984 ccm, 211 PS
</t>
    </r>
    <r>
      <rPr>
        <b/>
        <sz val="11"/>
        <color theme="1"/>
        <rFont val="宋体"/>
        <charset val="134"/>
        <scheme val="minor"/>
      </rPr>
      <t>Audi A4 B8 Saloon (8K2) ( 11.2007 - 12.2015 , 120 - 220 PS)</t>
    </r>
    <r>
      <rPr>
        <sz val="11"/>
        <color theme="1"/>
        <rFont val="宋体"/>
        <charset val="134"/>
        <scheme val="minor"/>
      </rPr>
      <t xml:space="preserve">
1.8 TFSI 01.2008 - 12.2015, 1798 ccm, 120 PS
1.8 TFSI 11.2007 - 03.2012, 1798 ccm, 160 PS
1.8 TFSI 11.2011 - 12.2015, 1798 ccm, 170 PS
2.0 TDI 11.2007 - 12.2015, 1968 ccm, 136 PS
2.0 TDI 11.2007 - 12.2015, 1968 ccm, 143 PS
2.0 TDI 08.2008 - 12.2015, 1968 ccm, 163 PS
2.0 TDI 01.2008 - 03.2012, 1968 ccm, 170 PS
2.0 TFSi 06.2008 - 12.2015, 1984 ccm, 180 PS
2.0 TFSi 06.2008 - 05.2013, 1984 ccm, 211 PS
2.0 TFSI 05.2013 - 12.2015, 1984 ccm, 220 PS</t>
    </r>
  </si>
  <si>
    <t>JN-6W902</t>
  </si>
  <si>
    <t>7C0820741F</t>
  </si>
  <si>
    <r>
      <rPr>
        <b/>
        <sz val="11"/>
        <color theme="1"/>
        <rFont val="宋体"/>
        <charset val="134"/>
        <scheme val="minor"/>
      </rPr>
      <t>Man TGE Box (UY_) ( 02.2017 - ... , 102 - 177 PS)</t>
    </r>
    <r>
      <rPr>
        <sz val="11"/>
        <color theme="1"/>
        <rFont val="宋体"/>
        <charset val="134"/>
        <scheme val="minor"/>
      </rPr>
      <t xml:space="preserve">
2.0 TDI (01V, 03V, 36V, UYB, UYC, UYD) 02.2017 - ..., 1968 ccm, 102 PS
2.0 TDI (01V, 03V, 36V, UYB, UYC, UYD) 02.2017 - ..., 1968 ccm, 140 PS
2.0 TDI (01V, 03V, 36V, UYB, UYC, UYD) 02.2017 - ..., 1968 ccm, 177 PS
2.0 TDI AWD (02V, 04V, 37V, UYB, UYC, UYD) 04.2017 - ..., 1968 ccm, 140 PS
2.0 TDI AWD (02V, 04V, 37V, UYB, UYC, UYD) 03.2017 - ..., 1968 ccm, 177 PS
2.0 TDI RWD (11V, 12V, 33V, 34V, UYB, UYC, UYD) 08.2017 - ..., 1968 ccm, 122 PS
2.0 TDI RWD (11V, 12V, 33V, 34V, UYB, UYC, UYD) 05.2017 - ..., 1968 ccm, 177 PS
2.0 TDI RWD (11V, 12V, UYB, UYC, UYD) 10.2017 - ..., 1968 ccm, 140 PS
eTGE (35V, UXB) 07.2018 - ..., ccm, 136 PS
</t>
    </r>
    <r>
      <rPr>
        <b/>
        <sz val="11"/>
        <color theme="1"/>
        <rFont val="宋体"/>
        <charset val="134"/>
        <scheme val="minor"/>
      </rPr>
      <t>Man TGE Platform/Chassis (UZ_) ( 11.2016 - ... , 102 - 177 PS)</t>
    </r>
    <r>
      <rPr>
        <sz val="11"/>
        <color theme="1"/>
        <rFont val="宋体"/>
        <charset val="134"/>
        <scheme val="minor"/>
      </rPr>
      <t xml:space="preserve">
2.0 TDI 11.2016 - ..., 1968 ccm, 102 PS
2.0 TDI 11.2016 - ..., 1968 ccm, 140 PS
2.0 TDI 11.2016 - ..., 1968 ccm, 177 PS
2.0 TDI AWD 11.2017 - ..., 1968 ccm, 140 PS
2.0 TDI AWD 11.2017 - ..., 1968 ccm, 177 PS
2.0 TDI RWD 08.2017 - ..., 1968 ccm, 122 PS
2.0 TDI RWD 11.2017 - ..., 1968 ccm, 140 PS
2.0 TDI RWD 07.2017 - ..., 1968 ccm, 177 PS
</t>
    </r>
    <r>
      <rPr>
        <b/>
        <sz val="11"/>
        <color theme="1"/>
        <rFont val="宋体"/>
        <charset val="134"/>
        <scheme val="minor"/>
      </rPr>
      <t>Man TGE Minibus (UY_) ( 02.2017 - ... , 102 - 177 PS)</t>
    </r>
    <r>
      <rPr>
        <sz val="11"/>
        <color theme="1"/>
        <rFont val="宋体"/>
        <charset val="134"/>
        <scheme val="minor"/>
      </rPr>
      <t xml:space="preserve">
2.0 TDI 02.2017 - ..., 1968 ccm, 102 PS
2.0 TDI 02.2017 - ..., 1968 ccm, 140 PS
2.0 TDI 02.2017 - ..., 1968 ccm, 177 PS
2.0 TDI AWD 02.2017 - ..., 1968 ccm, 140 PS
2.0 TDI AWD 02.2017 - ..., 1968 ccm, 177 PS
2.0 TDI RWD 01.2019 - ..., 1968 ccm, 122 PS
2.0 TDI RWD 02.2017 - ..., 1968 ccm, 177 PS
</t>
    </r>
    <r>
      <rPr>
        <b/>
        <sz val="11"/>
        <color theme="1"/>
        <rFont val="宋体"/>
        <charset val="134"/>
        <scheme val="minor"/>
      </rPr>
      <t>VW Crafter Van (SY, SX) ( 09.2016 - ... , 102 - 177 PS)</t>
    </r>
    <r>
      <rPr>
        <sz val="11"/>
        <color theme="1"/>
        <rFont val="宋体"/>
        <charset val="134"/>
        <scheme val="minor"/>
      </rPr>
      <t xml:space="preserve">
2.0 TDI 10.2016 - ..., 1968 ccm, 102 PS
2.0 TDI 09.2016 - ..., 1968 ccm, 140 PS
2.0 TDI 11.2022 - ..., 1968 ccm, 163 PS
2.0 TDI 09.2016 - ..., 1968 ccm, 177 PS
2.0 TDI 4motion 04.2017 - ..., 1968 ccm, 140 PS
2.0 TDI 4motion 11.2022 - ..., 1968 ccm, 163 PS
2.0 TDI 4motion 03.2017 - ..., 1968 ccm, 177 PS
2.0 TDI RWD 05.2017 - ..., 1968 ccm, 109 PS
2.0 TDI RWD 08.2017 - ..., 1968 ccm, 122 PS
2.0 TDI RWD 03.2023 - ..., 1968 ccm, 163 PS
2.0 TDI RWD 05.2017 - ..., 1968 ccm, 177 PS
e-Crafter 07.2018 - ..., ccm, 136 PS
</t>
    </r>
    <r>
      <rPr>
        <b/>
        <sz val="11"/>
        <color theme="1"/>
        <rFont val="宋体"/>
        <charset val="134"/>
        <scheme val="minor"/>
      </rPr>
      <t>VW Crafter Platform / Chassis (SZ) ( 11.2016 - ... , 102 - 177 PS)</t>
    </r>
    <r>
      <rPr>
        <sz val="11"/>
        <color theme="1"/>
        <rFont val="宋体"/>
        <charset val="134"/>
        <scheme val="minor"/>
      </rPr>
      <t xml:space="preserve">
2.0 TDI 11.2016 - ..., 1968 ccm, 102 PS
2.0 TDI 11.2016 - ..., 1968 ccm, 140 PS
2.0 TDI 11.2016 - ..., 1968 ccm, 177 PS
2.0 TDI 4motion 03.2017 - ..., 1968 ccm, 177 PS
2.0 TDI RWD 11.2016 - ..., 1968 ccm, 109 PS
2.0 TDI RWD 08.2017 - ..., 1968 ccm, 122 PS
2.0 TDI RWD 11.2017 - ..., 1968 ccm, 140 PS
2.0 TDI RWD 03.2023 - ..., 1968 ccm, 163 PS
2.0 TDI RWD 07.2017 - ..., 1968 ccm, 177 PS
</t>
    </r>
    <r>
      <rPr>
        <b/>
        <sz val="11"/>
        <color theme="1"/>
        <rFont val="宋体"/>
        <charset val="134"/>
        <scheme val="minor"/>
      </rPr>
      <t>VW Crafter Minibus (SY) ( 09.2016 - ... , 102 - 177 PS)</t>
    </r>
    <r>
      <rPr>
        <sz val="11"/>
        <color theme="1"/>
        <rFont val="宋体"/>
        <charset val="134"/>
        <scheme val="minor"/>
      </rPr>
      <t xml:space="preserve">
2.0 TDI 10.2016 - ..., 1968 ccm, 102 PS
2.0 TDI 09.2016 - ..., 1968 ccm, 140 PS
2.0 TDI 09.2016 - ..., 1968 ccm, 177 PS
2.0 TDI 4motion 04.2017 - ..., 1968 ccm, 140 PS
2.0 TDI 4motion 03.2017 - ..., 1968 ccm, 177 PS</t>
    </r>
  </si>
  <si>
    <t>JN-6W665</t>
  </si>
  <si>
    <t>8E0260701BC
8E0260701AQ</t>
  </si>
  <si>
    <r>
      <rPr>
        <b/>
        <sz val="11"/>
        <color theme="1"/>
        <rFont val="宋体"/>
        <charset val="134"/>
        <scheme val="minor"/>
      </rPr>
      <t>Audi A4 B6 Saloon (8E2) ( 11.2000 - 12.2004 , 155 - 180 PS)</t>
    </r>
    <r>
      <rPr>
        <sz val="11"/>
        <color theme="1"/>
        <rFont val="宋体"/>
        <charset val="134"/>
        <scheme val="minor"/>
      </rPr>
      <t xml:space="preserve">
2.5 TDI 08.2001 - 07.2002, 2496 ccm, 155 PS
2.5 TDI 07.2002 - 12.2004, 2496 ccm, 163 PS
2.5 TDI quattro 11.2000 - 12.2004, 2496 ccm, 180 PS
</t>
    </r>
    <r>
      <rPr>
        <b/>
        <sz val="11"/>
        <color theme="1"/>
        <rFont val="宋体"/>
        <charset val="134"/>
        <scheme val="minor"/>
      </rPr>
      <t>Audi A4 B6 Avant (8E5) ( 09.2001 - 12.2004 , 155 - 180 PS)</t>
    </r>
    <r>
      <rPr>
        <sz val="11"/>
        <color theme="1"/>
        <rFont val="宋体"/>
        <charset val="134"/>
        <scheme val="minor"/>
      </rPr>
      <t xml:space="preserve">
2.5 TDI 09.2001 - 07.2002, 2496 ccm, 155 PS
2.5 TDI 07.2002 - 12.2004, 2496 ccm, 163 PS
2.5 TDI quattro 09.2001 - 12.2004, 2496 ccm, 180 PS
</t>
    </r>
    <r>
      <rPr>
        <b/>
        <sz val="11"/>
        <color theme="1"/>
        <rFont val="宋体"/>
        <charset val="134"/>
        <scheme val="minor"/>
      </rPr>
      <t>Audi A4 B6/B7 Convertible (8H7, 8HE) ( 08.2002 - 12.2005 , 163 PS)</t>
    </r>
    <r>
      <rPr>
        <sz val="11"/>
        <color theme="1"/>
        <rFont val="宋体"/>
        <charset val="134"/>
        <scheme val="minor"/>
      </rPr>
      <t xml:space="preserve">
2.5 TDI 08.2002 - 12.2005, 2496 ccm, 163 PS
</t>
    </r>
    <r>
      <rPr>
        <b/>
        <sz val="11"/>
        <color theme="1"/>
        <rFont val="宋体"/>
        <charset val="134"/>
        <scheme val="minor"/>
      </rPr>
      <t>Audi A4 B7 Saloon (8EC) ( 11.2004 - 05.2006 , 163 PS)</t>
    </r>
    <r>
      <rPr>
        <sz val="11"/>
        <color theme="1"/>
        <rFont val="宋体"/>
        <charset val="134"/>
        <scheme val="minor"/>
      </rPr>
      <t xml:space="preserve">
2.5 TDI 11.2004 - 05.2006, 2496 ccm, 163 PS
</t>
    </r>
    <r>
      <rPr>
        <b/>
        <sz val="11"/>
        <color theme="1"/>
        <rFont val="宋体"/>
        <charset val="134"/>
        <scheme val="minor"/>
      </rPr>
      <t>Audi A4 B7 Avant (8ED) ( 11.2004 - 05.2006 , 163 PS)</t>
    </r>
    <r>
      <rPr>
        <sz val="11"/>
        <color theme="1"/>
        <rFont val="宋体"/>
        <charset val="134"/>
        <scheme val="minor"/>
      </rPr>
      <t xml:space="preserve">
2.5 TDI 11.2004 - 05.2006, 2496 ccm, 163 PS</t>
    </r>
  </si>
  <si>
    <t>JN-6W986</t>
  </si>
  <si>
    <t>7E0820721E
7E0820721B</t>
  </si>
  <si>
    <t>JN-6W1025</t>
  </si>
  <si>
    <t>6RU820743C</t>
  </si>
  <si>
    <r>
      <rPr>
        <b/>
        <sz val="11"/>
        <color theme="1"/>
        <rFont val="宋体"/>
        <charset val="134"/>
        <scheme val="minor"/>
      </rPr>
      <t>VW Polo V Hatchback (6R1, 6C1) ( 01.2010 - ... , 82 - 110 PS)</t>
    </r>
    <r>
      <rPr>
        <sz val="11"/>
        <color theme="1"/>
        <rFont val="宋体"/>
        <charset val="134"/>
        <scheme val="minor"/>
      </rPr>
      <t xml:space="preserve">
1.6, 07.2014 - ..., 1598 ccm, 90 PS
1.6, 01.2010 - ..., 1598 ccm, 105 PS
1.6, 07.2014 - ..., 1598 ccm, 110 PS
1.6 BiFuel, 01.2011 - ..., 1598 ccm, 82 PS</t>
    </r>
  </si>
  <si>
    <t>JN-6W1029</t>
  </si>
  <si>
    <t>6C0816721B</t>
  </si>
  <si>
    <t>JN-OL00098</t>
  </si>
  <si>
    <t>8E0260701AD</t>
  </si>
  <si>
    <r>
      <rPr>
        <b/>
        <sz val="11"/>
        <color theme="1"/>
        <rFont val="宋体"/>
        <charset val="134"/>
        <scheme val="minor"/>
      </rPr>
      <t>Audi A4 B6 Saloon (8E2) ( 11.2000 - 12.2004 , 150 - 170 PS)</t>
    </r>
    <r>
      <rPr>
        <sz val="11"/>
        <color theme="1"/>
        <rFont val="宋体"/>
        <charset val="134"/>
        <scheme val="minor"/>
      </rPr>
      <t xml:space="preserve">
1.8 T, 11.2000 - 07.2002, 1781 ccm, 150 PS
1.8 T, 07.2001 - 12.2004, 1781 ccm, 170 PS
</t>
    </r>
    <r>
      <rPr>
        <b/>
        <sz val="11"/>
        <color theme="1"/>
        <rFont val="宋体"/>
        <charset val="134"/>
        <scheme val="minor"/>
      </rPr>
      <t>Audi A4 B6 Avant (8E5) ( 09.2001 - 12.2004 , 150 - 163 PS)</t>
    </r>
    <r>
      <rPr>
        <sz val="11"/>
        <color theme="1"/>
        <rFont val="宋体"/>
        <charset val="134"/>
        <scheme val="minor"/>
      </rPr>
      <t xml:space="preserve">
1.8 T, 09.2001 - 07.2002, 1781 ccm, 150 PS
1.8 T, 07.2002 - 12.2004, 1781 ccm, 163 PS</t>
    </r>
  </si>
  <si>
    <t>JN-6W983</t>
  </si>
  <si>
    <t>2Q1820741A
2Q1816741E</t>
  </si>
  <si>
    <r>
      <rPr>
        <b/>
        <sz val="11"/>
        <color theme="1"/>
        <rFont val="宋体"/>
        <charset val="134"/>
        <scheme val="minor"/>
      </rPr>
      <t>Seat Arona (KJ7) ( 07.2017 - ... , 95 PS)</t>
    </r>
    <r>
      <rPr>
        <sz val="11"/>
        <color theme="1"/>
        <rFont val="宋体"/>
        <charset val="134"/>
        <scheme val="minor"/>
      </rPr>
      <t xml:space="preserve">
1.0 TSI, 07.2017 - ..., 999 ccm, 95 PS
</t>
    </r>
    <r>
      <rPr>
        <b/>
        <sz val="11"/>
        <color theme="1"/>
        <rFont val="宋体"/>
        <charset val="134"/>
        <scheme val="minor"/>
      </rPr>
      <t>VW T-Cross (C11_) ( 12.2018 - ... , 95 - 116 PS)</t>
    </r>
    <r>
      <rPr>
        <sz val="11"/>
        <color theme="1"/>
        <rFont val="宋体"/>
        <charset val="134"/>
        <scheme val="minor"/>
      </rPr>
      <t xml:space="preserve">
1.0 TSi (CHZL, DKLA), 12.2018 - ..., 999 ccm, 95 PS
1.0 TSi (DKJA, DKRF), 12.2018 - ..., 999 ccm, 116 PS</t>
    </r>
  </si>
  <si>
    <t>JN-6W999</t>
  </si>
  <si>
    <t>4F0260712AC
4F0260712AL</t>
  </si>
  <si>
    <r>
      <rPr>
        <b/>
        <sz val="11"/>
        <color theme="1"/>
        <rFont val="宋体"/>
        <charset val="134"/>
        <scheme val="minor"/>
      </rPr>
      <t>Audi A6 C6 Saloon (4F2) ( 05.2004 - 05.2009 , 249 - 335 PS)</t>
    </r>
    <r>
      <rPr>
        <sz val="11"/>
        <color theme="1"/>
        <rFont val="宋体"/>
        <charset val="134"/>
        <scheme val="minor"/>
      </rPr>
      <t xml:space="preserve">
3.2 FSI, 05.2004 - 05.2009, 3123 ccm, 255 PS
3.2 FSI quattro, 09.2006 - 10.2008, 3123 ccm, 249 PS
3.2 FSI quattro, 05.2004 - 10.2008, 3123 ccm, 255 PS
4.2 quattro, 05.2004 - 05.2006, 4163 ccm, 335 PS</t>
    </r>
  </si>
  <si>
    <t>JN-6W972</t>
  </si>
  <si>
    <t>8E0260710H</t>
  </si>
  <si>
    <r>
      <rPr>
        <b/>
        <sz val="11"/>
        <color theme="1"/>
        <rFont val="宋体"/>
        <charset val="134"/>
        <scheme val="minor"/>
      </rPr>
      <t>Audi A4 B6/B7 Convertible (8H7, 8HE) ( 01.2006 - 03.2009 , 140 - 255 PS)</t>
    </r>
    <r>
      <rPr>
        <sz val="11"/>
        <color theme="1"/>
        <rFont val="宋体"/>
        <charset val="134"/>
        <scheme val="minor"/>
      </rPr>
      <t xml:space="preserve">
2.0 TDI, 01.2006 - 03.2009, 1968 ccm, 140 PS
2.0 TFSI 16V, 01.2006 - 03.2009, 1984 ccm, 200 PS
2.7 TDI, 06.2006 - 03.2009, 2698 ccm, 180 PS
3.0 TDI quattro, 01.2006 - 03.2009, 2967 ccm, 204 PS
3.0 TDI quattro, 01.2006 - 03.2009, 2967 ccm, 233 PS
3.2 FSI, 01.2006 - 03.2009, 3123 ccm, 255 PS
3.2 FSI quattro, 01.2006 - 03.2009, 3123 ccm, 255 PS
</t>
    </r>
    <r>
      <rPr>
        <b/>
        <sz val="11"/>
        <color theme="1"/>
        <rFont val="宋体"/>
        <charset val="134"/>
        <scheme val="minor"/>
      </rPr>
      <t>Audi A4 B7 Saloon (8EC) ( 11.2004 - 06.2008 , 102 - 255 PS)</t>
    </r>
    <r>
      <rPr>
        <sz val="11"/>
        <color theme="1"/>
        <rFont val="宋体"/>
        <charset val="134"/>
        <scheme val="minor"/>
      </rPr>
      <t xml:space="preserve">
1.6, 11.2004 - 06.2008, 1595 ccm, 102 PS
1.8 T, 11.2004 - 06.2008, 1781 ccm, 163 PS
1.8 T quattro, 11.2004 - 06.2008, 1781 ccm, 163 PS
1.9 TDI, 11.2004 - 06.2008, 1896 ccm, 116 PS
2.0, 11.2004 - 06.2008, 1984 ccm, 130 PS
2.0 TDI, 11.2005 - 11.2006, 1968 ccm, 126 PS
2.0 TDI, 11.2004 - 06.2008, 1968 ccm, 136 PS
2.0 TDI, 11.2004 - 06.2008, 1968 ccm, 140 PS
2.0 TDI, 06.2006 - 06.2008, 1968 ccm, 163 PS
2.0 TDI, 06.2006 - 06.2008, 1968 ccm, 170 PS
2.0 TDI 16V, 11.2004 - 06.2008, 1968 ccm, 140 PS
2.0 TDI quattro, 01.2006 - 06.2008, 1968 ccm, 140 PS
2.0 TDI quattro, 06.2006 - 06.2008, 1968 ccm, 163 PS
2.0 TDI quattro, 06.2006 - 06.2008, 1968 ccm, 170 PS
2.0 TFSI, 11.2004 - 06.2008, 1984 ccm, 200 PS
2.0 TFSI, 06.2005 - 06.2008, 1984 ccm, 220 PS
2.0 TFSI quattro, 11.2004 - 06.2008, 1984 ccm, 200 PS
2.0 TFSI quattro, 06.2005 - 06.2008, 1984 ccm, 220 PS
2.5 TDI, 11.2004 - 05.2006, 2496 ccm, 163 PS
2.7 TDI, 11.2005 - 06.2008, 2698 ccm, 163 PS
2.7 TDI, 01.2006 - 06.2008, 2698 ccm, 180 PS
3.0, 11.2004 - 05.2006, 2976 ccm, 218 PS
3.0 quattro, 11.2004 - 07.2006, 2976 ccm, 218 PS
3.0 TDI quattro, 11.2004 - 06.2008, 2967 ccm, 204 PS
3.0 TDI quattro, 01.2006 - 06.2008, 2967 ccm, 233 PS
3.2 FSI, 01.2005 - 06.2008, 3123 ccm, 255 PS
3.2 FSI quattro, 01.2005 - 06.2008, 3123 ccm, 255 PS
</t>
    </r>
    <r>
      <rPr>
        <b/>
        <sz val="11"/>
        <color theme="1"/>
        <rFont val="宋体"/>
        <charset val="134"/>
        <scheme val="minor"/>
      </rPr>
      <t>Audi A4 B7 Avant (8ED) ( 11.2004 - 06.2008 , 102 - 255 PS)</t>
    </r>
    <r>
      <rPr>
        <sz val="11"/>
        <color theme="1"/>
        <rFont val="宋体"/>
        <charset val="134"/>
        <scheme val="minor"/>
      </rPr>
      <t xml:space="preserve">
1.6, 11.2004 - 06.2008, 1595 ccm, 102 PS
1.8 T, 11.2004 - 06.2008, 1781 ccm, 163 PS
1.8 T quattro, 11.2004 - 06.2008, 1781 ccm, 163 PS
1.9 TDI, 11.2004 - 06.2008, 1896 ccm, 116 PS
2.0, 11.2004 - 06.2008, 1984 ccm, 130 PS
2.0 TDI, 11.2005 - 11.2006, 1968 ccm, 126 PS
2.0 TDI, 11.2004 - 06.2008, 1968 ccm, 136 PS
2.0 TDI, 11.2004 - 06.2008, 1968 ccm, 140 PS
2.0 TDI, 06.2006 - 06.2008, 1968 ccm, 163 PS
2.0 TDI, 06.2006 - 06.2008, 1968 ccm, 170 PS
2.0 TDI 16V, 11.2004 - 06.2008, 1968 ccm, 140 PS
2.0 TDI quattro, 01.2006 - 06.2008, 1968 ccm, 140 PS
2.0 TDI quattro, 06.2006 - 06.2008, 1968 ccm, 163 PS
2.0 TDI quattro, 06.2006 - 06.2008, 1968 ccm, 170 PS
2.0 TFSI, 11.2004 - 06.2008, 1984 ccm, 200 PS
2.0 TFSI, 06.2005 - 06.2008, 1984 ccm, 220 PS
2.0 TFSI quattro, 11.2004 - 06.2008, 1984 ccm, 200 PS
2.0 TFSI quattro, 06.2005 - 06.2008, 1984 ccm, 220 PS
2.5 TDI, 11.2004 - 05.2006, 2496 ccm, 163 PS
2.7 TDi, 11.2005 - 03.2008, 2698 ccm, 163 PS
2.7 TDI, 01.2006 - 06.2008, 2698 ccm, 180 PS
3.0, 11.2004 - 05.2006, 2976 ccm, 218 PS
3.0 quattro, 11.2004 - 07.2006, 2976 ccm, 218 PS
3.0 TDI quattro, 11.2004 - 06.2008, 2967 ccm, 204 PS
3.0 TDI quattro, 01.2006 - 06.2008, 2967 ccm, 233 PS
3.2 FSI, 01.2005 - 06.2008, 3123 ccm, 255 PS
3.2 FSI quattro, 01.2005 - 06.2008, 3123 ccm, 255 PS
</t>
    </r>
    <r>
      <rPr>
        <b/>
        <sz val="11"/>
        <color theme="1"/>
        <rFont val="宋体"/>
        <charset val="134"/>
        <scheme val="minor"/>
      </rPr>
      <t>Audi A4 B7 Convertible (8HE) ( 01.2006 - 03.2009 , 163 PS)</t>
    </r>
    <r>
      <rPr>
        <sz val="11"/>
        <color theme="1"/>
        <rFont val="宋体"/>
        <charset val="134"/>
        <scheme val="minor"/>
      </rPr>
      <t xml:space="preserve">
1.8 T, 01.2006 - 03.2009, 1781 ccm, 163 PS
</t>
    </r>
    <r>
      <rPr>
        <b/>
        <sz val="11"/>
        <color theme="1"/>
        <rFont val="宋体"/>
        <charset val="134"/>
        <scheme val="minor"/>
      </rPr>
      <t>Seat Exeo Saloon (3R2) ( 12.2008 - 05.2013 , 102 - 211 PS)</t>
    </r>
    <r>
      <rPr>
        <sz val="11"/>
        <color theme="1"/>
        <rFont val="宋体"/>
        <charset val="134"/>
        <scheme val="minor"/>
      </rPr>
      <t xml:space="preserve">
1.6, 03.2009 - 09.2010, 1595 ccm, 102 PS
1.8 T, 12.2008 - 05.2010, 1781 ccm, 150 PS
1.8 TSI, 09.2010 - 05.2013, 1798 ccm, 120 PS
1.8 TSI, 05.2010 - 05.2013, 1798 ccm, 160 PS
2.0 TDI, 12.2008 - 05.2013, 1968 ccm, 120 PS
2.0 TDI, 12.2008 - 05.2013, 1968 ccm, 143 PS
2.0 TDI, 02.2009 - 05.2013, 1968 ccm, 170 PS
2.0 TFSI, 03.2009 - 05.2013, 1984 ccm, 200 PS
2.0 TFSI, 05.2010 - 05.2013, 1984 ccm, 211 PS
</t>
    </r>
    <r>
      <rPr>
        <b/>
        <sz val="11"/>
        <color theme="1"/>
        <rFont val="宋体"/>
        <charset val="134"/>
        <scheme val="minor"/>
      </rPr>
      <t>Seat Exeo ST (3R5) ( 05.2009 - 05.2013 , 102 - 211 PS)</t>
    </r>
    <r>
      <rPr>
        <sz val="11"/>
        <color theme="1"/>
        <rFont val="宋体"/>
        <charset val="134"/>
        <scheme val="minor"/>
      </rPr>
      <t xml:space="preserve">
1.6, 06.2009 - 09.2010, 1595 ccm, 102 PS
1.8 T, 06.2009 - 05.2010, 1781 ccm, 150 PS
1.8 TSI, 09.2010 - 05.2013, 1798 ccm, 120 PS
1.8 TSI, 05.2010 - 05.2013, 1798 ccm, 160 PS
2.0 TDI, 07.2009 - 05.2013, 1968 ccm, 120 PS
2.0 TDI, 05.2009 - 05.2013, 1968 ccm, 143 PS
2.0 TDI, 05.2009 - 05.2013, 1968 ccm, 170 PS
2.0 TFSI, 06.2009 - 05.2013, 1984 ccm, 200 PS
2.0 TFSI, 05.2010 - 05.2013, 1984 ccm, 211 PS</t>
    </r>
  </si>
  <si>
    <t>JN-6W982-2</t>
  </si>
  <si>
    <t>1S0820743D
1S0820743E</t>
  </si>
  <si>
    <r>
      <rPr>
        <b/>
        <sz val="11"/>
        <color theme="1"/>
        <rFont val="宋体"/>
        <charset val="134"/>
        <scheme val="minor"/>
      </rPr>
      <t>Seat Mii (KF1) ( 10.2011 - ... , 60 - 75 PS)</t>
    </r>
    <r>
      <rPr>
        <sz val="11"/>
        <color theme="1"/>
        <rFont val="宋体"/>
        <charset val="134"/>
        <scheme val="minor"/>
      </rPr>
      <t xml:space="preserve">
1.0, 10.2011 - ..., 999 ccm, 60 PS
1.0, 10.2011 - ..., 999 ccm, 75 PS
</t>
    </r>
    <r>
      <rPr>
        <b/>
        <sz val="11"/>
        <color theme="1"/>
        <rFont val="宋体"/>
        <charset val="134"/>
        <scheme val="minor"/>
      </rPr>
      <t>Skoda Citigo Hatchback ( 10.2011 - ... , 60 - 75 PS)</t>
    </r>
    <r>
      <rPr>
        <sz val="11"/>
        <color theme="1"/>
        <rFont val="宋体"/>
        <charset val="134"/>
        <scheme val="minor"/>
      </rPr>
      <t xml:space="preserve">
1.0, 10.2011 - ..., 999 ccm, 60 PS
1.0, 10.2011 - ..., 999 ccm, 75 PS
</t>
    </r>
    <r>
      <rPr>
        <b/>
        <sz val="11"/>
        <color theme="1"/>
        <rFont val="宋体"/>
        <charset val="134"/>
        <scheme val="minor"/>
      </rPr>
      <t>VW up! Hatchback (121, 122, BL1, BL2) ( 08.2011 - ... , 75 PS)</t>
    </r>
    <r>
      <rPr>
        <sz val="11"/>
        <color theme="1"/>
        <rFont val="宋体"/>
        <charset val="134"/>
        <scheme val="minor"/>
      </rPr>
      <t xml:space="preserve">
1.0, 08.2011 - ..., 999 ccm, 75 PS</t>
    </r>
  </si>
  <si>
    <t>JN-6W900</t>
  </si>
  <si>
    <t>5N0820721G</t>
  </si>
  <si>
    <r>
      <rPr>
        <b/>
        <sz val="11"/>
        <color theme="1"/>
        <rFont val="宋体"/>
        <charset val="134"/>
        <scheme val="minor"/>
      </rPr>
      <t>VW Tiguan I (5N) ( 11.2007 - 07.2018 , 110 - 140 PS)</t>
    </r>
    <r>
      <rPr>
        <sz val="11"/>
        <color theme="1"/>
        <rFont val="宋体"/>
        <charset val="134"/>
        <scheme val="minor"/>
      </rPr>
      <t xml:space="preserve">
2.0 TDI, 05.2010 - 07.2018, 1968 ccm, 110 PS
2.0 TDI, 03.2008 - 07.2018, 1968 ccm, 140 PS
2.0 TDI 4motion, 11.2007 - 07.2018, 1968 ccm, 136 PS</t>
    </r>
  </si>
  <si>
    <t>JN-6W932</t>
  </si>
  <si>
    <t>6R0820721</t>
  </si>
  <si>
    <t>VW Polo V (6R) 1.6 TDI 2009-2014</t>
  </si>
  <si>
    <t>JN-6W931</t>
  </si>
  <si>
    <t>2Q0816721E</t>
  </si>
  <si>
    <r>
      <rPr>
        <b/>
        <sz val="11"/>
        <color theme="1"/>
        <rFont val="宋体"/>
        <charset val="134"/>
        <scheme val="minor"/>
      </rPr>
      <t>Audi A1 Sportback (GBA) ( 07.2018 - ... , 95 - 116 PS)</t>
    </r>
    <r>
      <rPr>
        <sz val="11"/>
        <color theme="1"/>
        <rFont val="宋体"/>
        <charset val="134"/>
        <scheme val="minor"/>
      </rPr>
      <t xml:space="preserve">
25 TFSI, 11.2018 - ..., 999 ccm, 95 PS
30 TFSI, 07.2018 - ..., 999 ccm, 116 PS
</t>
    </r>
    <r>
      <rPr>
        <b/>
        <sz val="11"/>
        <color theme="1"/>
        <rFont val="宋体"/>
        <charset val="134"/>
        <scheme val="minor"/>
      </rPr>
      <t>Seat Arona (KJ7) ( 07.2017 - ... , 95 - 115 PS)</t>
    </r>
    <r>
      <rPr>
        <sz val="11"/>
        <color theme="1"/>
        <rFont val="宋体"/>
        <charset val="134"/>
        <scheme val="minor"/>
      </rPr>
      <t xml:space="preserve">
1.0 TSI, 07.2017 - ..., 999 ccm, 95 PS
1.0 TSI, 07.2017 - ..., 999 ccm, 115 PS
</t>
    </r>
    <r>
      <rPr>
        <b/>
        <sz val="11"/>
        <color theme="1"/>
        <rFont val="宋体"/>
        <charset val="134"/>
        <scheme val="minor"/>
      </rPr>
      <t>Skoda Scala Hatchback ( 02.2019 - ... , 95 - 116 PS)</t>
    </r>
    <r>
      <rPr>
        <sz val="11"/>
        <color theme="1"/>
        <rFont val="宋体"/>
        <charset val="134"/>
        <scheme val="minor"/>
      </rPr>
      <t xml:space="preserve">
1.0 TSI, 02.2019 - ..., 999 ccm, 95 PS
1.0 TSI, 02.2019 - ..., 999 ccm, 116 PS
</t>
    </r>
    <r>
      <rPr>
        <b/>
        <sz val="11"/>
        <color theme="1"/>
        <rFont val="宋体"/>
        <charset val="134"/>
        <scheme val="minor"/>
      </rPr>
      <t>Skoda Kamiq (NW4) ( 07.2019 - ... , 95 - 115 PS)</t>
    </r>
    <r>
      <rPr>
        <sz val="11"/>
        <color theme="1"/>
        <rFont val="宋体"/>
        <charset val="134"/>
        <scheme val="minor"/>
      </rPr>
      <t xml:space="preserve">
1.0 TSI, 07.2019 - ..., 999 ccm, 95 PS
1.0 TSI, 07.2019 - ..., 999 ccm, 115 PS
</t>
    </r>
    <r>
      <rPr>
        <b/>
        <sz val="11"/>
        <color theme="1"/>
        <rFont val="宋体"/>
        <charset val="134"/>
        <scheme val="minor"/>
      </rPr>
      <t>Skoda Fabia IV Hatchback (PJ3) ( 06.2021 - ... , 95 - 110 PS)</t>
    </r>
    <r>
      <rPr>
        <sz val="11"/>
        <color theme="1"/>
        <rFont val="宋体"/>
        <charset val="134"/>
        <scheme val="minor"/>
      </rPr>
      <t xml:space="preserve">
1.0 TSI, 06.2021 - ..., 999 ccm, 95 PS
1.0 TSI, 06.2021 - ..., 999 ccm, 110 PS
</t>
    </r>
    <r>
      <rPr>
        <b/>
        <sz val="11"/>
        <color theme="1"/>
        <rFont val="宋体"/>
        <charset val="134"/>
        <scheme val="minor"/>
      </rPr>
      <t>VW Polo VI (AW1, BZ1) ( 06.2017 - ... , 95 - 115 PS)</t>
    </r>
    <r>
      <rPr>
        <sz val="11"/>
        <color theme="1"/>
        <rFont val="宋体"/>
        <charset val="134"/>
        <scheme val="minor"/>
      </rPr>
      <t xml:space="preserve">
1.0 TSI, 06.2017 - ..., 999 ccm, 95 PS
1.0 TSI, 09.2017 - ..., 999 ccm, 115 PS</t>
    </r>
  </si>
  <si>
    <t>JN-6W905</t>
  </si>
  <si>
    <t>4F0260710E</t>
  </si>
  <si>
    <t>JN-6W1049</t>
  </si>
  <si>
    <t>7H0820744P</t>
  </si>
  <si>
    <t>5QD816721D</t>
  </si>
  <si>
    <t>3C0820721L</t>
  </si>
  <si>
    <t>JN-6W1098</t>
  </si>
  <si>
    <t>7L6820744AN</t>
  </si>
  <si>
    <t>JN-6W1099</t>
  </si>
  <si>
    <r>
      <rPr>
        <b/>
        <sz val="11"/>
        <color rgb="FFFF0000"/>
        <rFont val="宋体"/>
        <charset val="134"/>
        <scheme val="minor"/>
      </rPr>
      <t>1K0820721BE</t>
    </r>
    <r>
      <rPr>
        <sz val="11"/>
        <rFont val="宋体"/>
        <charset val="134"/>
        <scheme val="minor"/>
      </rPr>
      <t xml:space="preserve">
1K0820721G</t>
    </r>
  </si>
  <si>
    <r>
      <rPr>
        <b/>
        <sz val="11"/>
        <color theme="1"/>
        <rFont val="宋体"/>
        <charset val="134"/>
        <scheme val="minor"/>
      </rPr>
      <t>Audi A3 Hatchback (8P1) ( 05.2003 - 08.2012 , 102 - 150 PS)</t>
    </r>
    <r>
      <rPr>
        <sz val="11"/>
        <color theme="1"/>
        <rFont val="宋体"/>
        <charset val="134"/>
        <scheme val="minor"/>
      </rPr>
      <t xml:space="preserve">
1.6, 05.2003 - 08.2012, 1595 ccm, 102 PS
1.6 E-Power, 01.2011 - 08.2012, 1595 ccm, 102 PS
2.0 FSI, 05.2003 - 06.2008, 1984 ccm, 150 PS
</t>
    </r>
    <r>
      <rPr>
        <b/>
        <sz val="11"/>
        <color theme="1"/>
        <rFont val="宋体"/>
        <charset val="134"/>
        <scheme val="minor"/>
      </rPr>
      <t>Audi A3 Sportback (8PA) ( 09.2004 - 03.2013 , 102 - 150 PS)</t>
    </r>
    <r>
      <rPr>
        <sz val="11"/>
        <color theme="1"/>
        <rFont val="宋体"/>
        <charset val="134"/>
        <scheme val="minor"/>
      </rPr>
      <t xml:space="preserve">
1.6, 09.2004 - 03.2013, 1595 ccm, 102 PS
2.0 FSI, 09.2004 - 06.2008, 1984 ccm, 150 PS
</t>
    </r>
    <r>
      <rPr>
        <b/>
        <sz val="11"/>
        <color theme="1"/>
        <rFont val="宋体"/>
        <charset val="134"/>
        <scheme val="minor"/>
      </rPr>
      <t>Audi A3 Convertible (8P7) ( 09.2008 - 05.2010 , 102 PS)</t>
    </r>
    <r>
      <rPr>
        <sz val="11"/>
        <color theme="1"/>
        <rFont val="宋体"/>
        <charset val="134"/>
        <scheme val="minor"/>
      </rPr>
      <t xml:space="preserve">
1.6, 09.2008 - 05.2010, 1595 ccm, 102 PS
</t>
    </r>
    <r>
      <rPr>
        <b/>
        <sz val="11"/>
        <color theme="1"/>
        <rFont val="宋体"/>
        <charset val="134"/>
        <scheme val="minor"/>
      </rPr>
      <t>Seat Altea (5P1) ( 03.2004 - ... , 102 - 150 PS)</t>
    </r>
    <r>
      <rPr>
        <sz val="11"/>
        <color theme="1"/>
        <rFont val="宋体"/>
        <charset val="134"/>
        <scheme val="minor"/>
      </rPr>
      <t xml:space="preserve">
1.6, 03.2004 - ..., 1595 ccm, 102 PS
1.6 LPG, 09.2009 - ..., 1595 ccm, 102 PS
2.0 FSI, 05.2004 - 03.2009, 1984 ccm, 150 PS
</t>
    </r>
    <r>
      <rPr>
        <b/>
        <sz val="11"/>
        <color theme="1"/>
        <rFont val="宋体"/>
        <charset val="134"/>
        <scheme val="minor"/>
      </rPr>
      <t>Seat Toledo III (5P2) ( 10.2004 - 05.2009 , 102 - 150 PS)</t>
    </r>
    <r>
      <rPr>
        <sz val="11"/>
        <color theme="1"/>
        <rFont val="宋体"/>
        <charset val="134"/>
        <scheme val="minor"/>
      </rPr>
      <t xml:space="preserve">
1.6, 10.2004 - 05.2009, 1595 ccm, 102 PS
2.0 FSI, 10.2004 - 05.2009, 1984 ccm, 150 PS
</t>
    </r>
    <r>
      <rPr>
        <b/>
        <sz val="11"/>
        <color theme="1"/>
        <rFont val="宋体"/>
        <charset val="134"/>
        <scheme val="minor"/>
      </rPr>
      <t>Seat Leon II Hatchback (1P1) ( 07.2005 - 08.2013 , 102 - 150 PS)</t>
    </r>
    <r>
      <rPr>
        <sz val="11"/>
        <color theme="1"/>
        <rFont val="宋体"/>
        <charset val="134"/>
        <scheme val="minor"/>
      </rPr>
      <t xml:space="preserve">
1.6, 07.2005 - 12.2012, 1595 ccm, 102 PS
1.6 LPG, 12.2009 - 12.2012, 1595 ccm, 102 PS
1.6 MultiFuel, 07.2005 - 08.2013, 1595 ccm, 102 PS
2.0 FSI, 07.2005 - 05.2010, 1984 ccm, 150 PS
</t>
    </r>
    <r>
      <rPr>
        <b/>
        <sz val="11"/>
        <color theme="1"/>
        <rFont val="宋体"/>
        <charset val="134"/>
        <scheme val="minor"/>
      </rPr>
      <t>Seat Altea XL (5P5, 5P8) ( 10.2006 - ... , 102 - 150 PS)</t>
    </r>
    <r>
      <rPr>
        <sz val="11"/>
        <color theme="1"/>
        <rFont val="宋体"/>
        <charset val="134"/>
        <scheme val="minor"/>
      </rPr>
      <t xml:space="preserve">
1.6 LPG, 09.2009 - ..., 1595 ccm, 102 PS
1.6 Multifuel, 10.2006 - ..., 1595 ccm, 102 PS
2.0 FSI, 10.2006 - 03.2009, 1984 ccm, 150 PS
</t>
    </r>
    <r>
      <rPr>
        <b/>
        <sz val="11"/>
        <color theme="1"/>
        <rFont val="宋体"/>
        <charset val="134"/>
        <scheme val="minor"/>
      </rPr>
      <t>Skoda Octavia II Hatchback (1Z3) ( 06.2004 - 06.2013 , 102 PS)</t>
    </r>
    <r>
      <rPr>
        <sz val="11"/>
        <color theme="1"/>
        <rFont val="宋体"/>
        <charset val="134"/>
        <scheme val="minor"/>
      </rPr>
      <t xml:space="preserve">
1.6, 06.2004 - 06.2013, 1595 ccm, 102 PS
1.6 MultiFuel, 01.2008 - 06.2013, 1595 ccm, 102 PS
</t>
    </r>
    <r>
      <rPr>
        <b/>
        <sz val="11"/>
        <color theme="1"/>
        <rFont val="宋体"/>
        <charset val="134"/>
        <scheme val="minor"/>
      </rPr>
      <t>Skoda Octavia II Combi (1Z5) ( 09.2004 - 06.2013 , 102 - 150 PS)</t>
    </r>
    <r>
      <rPr>
        <sz val="11"/>
        <color theme="1"/>
        <rFont val="宋体"/>
        <charset val="134"/>
        <scheme val="minor"/>
      </rPr>
      <t xml:space="preserve">
1.6, 09.2004 - 06.2013, 1595 ccm, 102 PS
1.6 MultiFuel, 01.2008 - 06.2013, 1595 ccm, 102 PS
2.0 FSI 4x4, 11.2004 - 04.2009, 1984 ccm, 150 PS
</t>
    </r>
    <r>
      <rPr>
        <b/>
        <sz val="11"/>
        <color theme="1"/>
        <rFont val="宋体"/>
        <charset val="134"/>
        <scheme val="minor"/>
      </rPr>
      <t>VW Touran I (1T1, 1T2) ( 07.2003 - 05.2010 , 102 - 150 PS)</t>
    </r>
    <r>
      <rPr>
        <sz val="11"/>
        <color theme="1"/>
        <rFont val="宋体"/>
        <charset val="134"/>
        <scheme val="minor"/>
      </rPr>
      <t xml:space="preserve">
1.6, 07.2003 - 05.2010, 1595 ccm, 102 PS
2.0 FSI, 10.2003 - 01.2007, 1984 ccm, 150 PS
</t>
    </r>
    <r>
      <rPr>
        <b/>
        <sz val="11"/>
        <color theme="1"/>
        <rFont val="宋体"/>
        <charset val="134"/>
        <scheme val="minor"/>
      </rPr>
      <t>VW Golf V Hatchback (1K1) ( 01.2004 - 11.2008 , 102 - 150 PS)</t>
    </r>
    <r>
      <rPr>
        <sz val="11"/>
        <color theme="1"/>
        <rFont val="宋体"/>
        <charset val="134"/>
        <scheme val="minor"/>
      </rPr>
      <t xml:space="preserve">
1.6, 01.2004 - 11.2008, 1595 ccm, 102 PS
2.0 FSI, 01.2004 - 11.2008, 1984 ccm, 150 PS
2.0 FSI 4motion, 08.2004 - 11.2008, 1984 ccm, 150 PS
</t>
    </r>
    <r>
      <rPr>
        <b/>
        <sz val="11"/>
        <color theme="1"/>
        <rFont val="宋体"/>
        <charset val="134"/>
        <scheme val="minor"/>
      </rPr>
      <t>VW Caddy III Van (2KA, 2KH, 2CA, 2CH) ( 04.2004 - 05.2015 , 102 - 109 PS)</t>
    </r>
    <r>
      <rPr>
        <sz val="11"/>
        <color theme="1"/>
        <rFont val="宋体"/>
        <charset val="134"/>
        <scheme val="minor"/>
      </rPr>
      <t xml:space="preserve">
1.6, 04.2004 - 05.2015, 1595 ccm, 102 PS
2.0 EcoFuel, 04.2006 - 05.2015, 1984 ccm, 109 PS
</t>
    </r>
    <r>
      <rPr>
        <b/>
        <sz val="11"/>
        <color theme="1"/>
        <rFont val="宋体"/>
        <charset val="134"/>
        <scheme val="minor"/>
      </rPr>
      <t>VW Caddy III Estate (2KB, 2KJ, 2CB, 2CJ) ( 04.2004 - 05.2015 , 102 - 109 PS)</t>
    </r>
    <r>
      <rPr>
        <sz val="11"/>
        <color theme="1"/>
        <rFont val="宋体"/>
        <charset val="134"/>
        <scheme val="minor"/>
      </rPr>
      <t xml:space="preserve">
1.6, 04.2004 - 05.2015, 1595 ccm, 102 PS
2.0 EcoFuel, 04.2006 - 05.2015, 1984 ccm, 109 PS
</t>
    </r>
    <r>
      <rPr>
        <b/>
        <sz val="11"/>
        <color theme="1"/>
        <rFont val="宋体"/>
        <charset val="134"/>
        <scheme val="minor"/>
      </rPr>
      <t>VW Golf Plus / Crossgolf (5M1, 521) ( 05.2005 - 12.2013 , 102 - 150 PS)</t>
    </r>
    <r>
      <rPr>
        <sz val="11"/>
        <color theme="1"/>
        <rFont val="宋体"/>
        <charset val="134"/>
        <scheme val="minor"/>
      </rPr>
      <t xml:space="preserve">
1.6, 05.2005 - 12.2013, 1595 ccm, 102 PS
1.6 BiFuel, 05.2009 - 12.2013, 1595 ccm, 102 PS
1.6 MultiFuel, 11.2007 - 12.2013, 1595 ccm, 102 PS
2.0 FSI, 05.2005 - 06.2008, 1984 ccm, 150 PS
</t>
    </r>
    <r>
      <rPr>
        <b/>
        <sz val="11"/>
        <color theme="1"/>
        <rFont val="宋体"/>
        <charset val="134"/>
        <scheme val="minor"/>
      </rPr>
      <t>VW Jetta Mk5 (1K) ( 09.2004 - 10.2010 , 102 - 150 PS)</t>
    </r>
    <r>
      <rPr>
        <sz val="11"/>
        <color theme="1"/>
        <rFont val="宋体"/>
        <charset val="134"/>
        <scheme val="minor"/>
      </rPr>
      <t xml:space="preserve">
1.6, 09.2004 - 10.2010, 1595 ccm, 102 PS
1.6 MultiFuel, 01.2008 - 10.2010, 1595 ccm, 102 PS
2.0 FSI, 08.2005 - 10.2010, 1984 ccm, 150 PS
</t>
    </r>
    <r>
      <rPr>
        <b/>
        <sz val="11"/>
        <color theme="1"/>
        <rFont val="宋体"/>
        <charset val="134"/>
        <scheme val="minor"/>
      </rPr>
      <t>VW Eos (1F7, 1F8) ( 03.2006 - 05.2008 , 150 PS)</t>
    </r>
    <r>
      <rPr>
        <sz val="11"/>
        <color theme="1"/>
        <rFont val="宋体"/>
        <charset val="134"/>
        <scheme val="minor"/>
      </rPr>
      <t xml:space="preserve">
2.0 FSI, 03.2006 - 05.2008, 1984 ccm, 150 PS
</t>
    </r>
    <r>
      <rPr>
        <b/>
        <sz val="11"/>
        <color theme="1"/>
        <rFont val="宋体"/>
        <charset val="134"/>
        <scheme val="minor"/>
      </rPr>
      <t>VW Golf V Variant (1K5) ( 06.2007 - 07.2009 , 102 PS)</t>
    </r>
    <r>
      <rPr>
        <sz val="11"/>
        <color theme="1"/>
        <rFont val="宋体"/>
        <charset val="134"/>
        <scheme val="minor"/>
      </rPr>
      <t xml:space="preserve">
1.6, 06.2007 - 07.2009, 1595 ccm, 102 PS
1.6 MultiFuel, 11.2007 - 07.2009, 1595 ccm, 102 PS
</t>
    </r>
    <r>
      <rPr>
        <b/>
        <sz val="11"/>
        <color theme="1"/>
        <rFont val="宋体"/>
        <charset val="134"/>
        <scheme val="minor"/>
      </rPr>
      <t>VW Golf VI Hatchback (5K1) ( 10.2008 - 11.2012 , 102 PS)</t>
    </r>
    <r>
      <rPr>
        <sz val="11"/>
        <color theme="1"/>
        <rFont val="宋体"/>
        <charset val="134"/>
        <scheme val="minor"/>
      </rPr>
      <t xml:space="preserve">
1.6, 10.2008 - 11.2012, 1595 ccm, 102 PS
1.6 BiFuel, 03.2009 - 11.2012, 1595 ccm, 102 PS
1.6 MultiFuel, 10.2008 - 11.2012, 1595 ccm, 102 PS
</t>
    </r>
    <r>
      <rPr>
        <b/>
        <sz val="11"/>
        <color theme="1"/>
        <rFont val="宋体"/>
        <charset val="134"/>
        <scheme val="minor"/>
      </rPr>
      <t>VW Golf VI Variant (AJ5) ( 07.2009 - 07.2013 , 102 PS)</t>
    </r>
    <r>
      <rPr>
        <sz val="11"/>
        <color theme="1"/>
        <rFont val="宋体"/>
        <charset val="134"/>
        <scheme val="minor"/>
      </rPr>
      <t xml:space="preserve">
1.6, 07.2009 - 07.2013, 1595 ccm, 102 PS
1.6 MultiFuel, 07.2010 - 07.2013, 1595 ccm, 102 PS</t>
    </r>
  </si>
  <si>
    <t>JN-6W1100</t>
  </si>
  <si>
    <t>3C0820743BR</t>
  </si>
  <si>
    <t>JN-6W1121</t>
  </si>
  <si>
    <t>1EA816721</t>
  </si>
  <si>
    <t>VW ID.3 (E11) 2022</t>
  </si>
  <si>
    <t>JN-6W1130</t>
  </si>
  <si>
    <t>BMW</t>
  </si>
  <si>
    <t>64539213844
64539237276</t>
  </si>
  <si>
    <r>
      <rPr>
        <b/>
        <sz val="11"/>
        <color theme="1"/>
        <rFont val="宋体"/>
        <charset val="134"/>
        <scheme val="minor"/>
      </rPr>
      <t>BMW 1 Hatchback (F20) ( 08.2011 - 11.2017 , 218 - 238 PS)</t>
    </r>
    <r>
      <rPr>
        <sz val="11"/>
        <color theme="1"/>
        <rFont val="宋体"/>
        <charset val="134"/>
        <scheme val="minor"/>
      </rPr>
      <t xml:space="preserve">
125i 2.0, 08.2011 - 11.2017, 1997 ccm, 218 PS
125i 2.0, 03.2013 - 11.2017, 1997 ccm, 238 PS
</t>
    </r>
    <r>
      <rPr>
        <b/>
        <sz val="11"/>
        <color theme="1"/>
        <rFont val="宋体"/>
        <charset val="134"/>
        <scheme val="minor"/>
      </rPr>
      <t>BMW 1 Hatchback (F21) ( 12.2011 - ... , 218 - 238 PS)</t>
    </r>
    <r>
      <rPr>
        <sz val="11"/>
        <color theme="1"/>
        <rFont val="宋体"/>
        <charset val="134"/>
        <scheme val="minor"/>
      </rPr>
      <t xml:space="preserve">
125i 2.0, 12.2011 - ..., 1997 ccm, 218 PS
125i 2.0, 03.2013 - ..., 1997 ccm, 238 PS
</t>
    </r>
    <r>
      <rPr>
        <b/>
        <sz val="11"/>
        <color theme="1"/>
        <rFont val="宋体"/>
        <charset val="134"/>
        <scheme val="minor"/>
      </rPr>
      <t>BMW 2 Coupe (F22, F87) ( 10.2013 - ... , 184 - 245 PS)</t>
    </r>
    <r>
      <rPr>
        <sz val="11"/>
        <color theme="1"/>
        <rFont val="宋体"/>
        <charset val="134"/>
        <scheme val="minor"/>
      </rPr>
      <t xml:space="preserve">
220i 2.0, 10.2013 - ..., 1997 ccm, 184 PS
228i 2.0, 07.2014 - ..., 1997 ccm, 245 PS
</t>
    </r>
    <r>
      <rPr>
        <b/>
        <sz val="11"/>
        <color theme="1"/>
        <rFont val="宋体"/>
        <charset val="134"/>
        <scheme val="minor"/>
      </rPr>
      <t>BMW 2 Convertible (F23) ( 04.2014 - ... , 184 - 245 PS)</t>
    </r>
    <r>
      <rPr>
        <sz val="11"/>
        <color theme="1"/>
        <rFont val="宋体"/>
        <charset val="134"/>
        <scheme val="minor"/>
      </rPr>
      <t xml:space="preserve">
220i 2.0, 04.2014 - 07.2016, 1997 ccm, 184 PS
228i 2.0, 11.2014 - ..., 1997 ccm, 245 PS
</t>
    </r>
    <r>
      <rPr>
        <b/>
        <sz val="11"/>
        <color theme="1"/>
        <rFont val="宋体"/>
        <charset val="134"/>
        <scheme val="minor"/>
      </rPr>
      <t>BMW 3 Saloon (F30, F80) ( 04.2011 - 10.2018 , 184 - 245 PS)</t>
    </r>
    <r>
      <rPr>
        <sz val="11"/>
        <color theme="1"/>
        <rFont val="宋体"/>
        <charset val="134"/>
        <scheme val="minor"/>
      </rPr>
      <t xml:space="preserve">
320i 2.0, 04.2011 - 10.2018, 1997 ccm, 184 PS
320i xDrive 2.0, 05.2011 - 06.2015, 1997 ccm, 184 PS
328i 2.0, 04.2011 - 07.2016, 1997 ccm, 245 PS
328i xDrive 2.0, 05.2011 - 07.2016, 1997 ccm, 245 PS
</t>
    </r>
    <r>
      <rPr>
        <b/>
        <sz val="11"/>
        <color theme="1"/>
        <rFont val="宋体"/>
        <charset val="134"/>
        <scheme val="minor"/>
      </rPr>
      <t>BMW 3 Touring (F31) ( 01.2012 - 06.2016 , 184 - 245 PS)</t>
    </r>
    <r>
      <rPr>
        <sz val="11"/>
        <color theme="1"/>
        <rFont val="宋体"/>
        <charset val="134"/>
        <scheme val="minor"/>
      </rPr>
      <t xml:space="preserve">
320i 2.0, 02.2012 - 06.2015, 1997 ccm, 184 PS
320i xDrive 2.0, 01.2012 - 06.2015, 1997 ccm, 184 PS
328i 2.0, 01.2012 - 06.2015, 1997 ccm, 245 PS
328i xDrive 2.0, 06.2012 - 06.2016, 1997 ccm, 245 PS
</t>
    </r>
    <r>
      <rPr>
        <b/>
        <sz val="11"/>
        <color theme="1"/>
        <rFont val="宋体"/>
        <charset val="134"/>
        <scheme val="minor"/>
      </rPr>
      <t>BMW 3 GT (F34) ( 07.2012 - 07.2016 , 163 - 245 PS)</t>
    </r>
    <r>
      <rPr>
        <sz val="11"/>
        <color theme="1"/>
        <rFont val="宋体"/>
        <charset val="134"/>
        <scheme val="minor"/>
      </rPr>
      <t xml:space="preserve">
320i 2.0, 07.2012 - 06.2016, 1997 ccm, 163 PS
320i 2.0, 07.2012 - 06.2016, 1997 ccm, 184 PS
320i xDrive 2.0, 11.2012 - 06.2016, 1997 ccm, 163 PS
320i xDrive 2.0, 11.2012 - 06.2016, 1997 ccm, 184 PS
328i 2.0, 08.2012 - 02.2015, 1997 ccm, 245 PS
328i xDrive 2.0, 03.2013 - 07.2016, 1997 ccm, 245 PS
</t>
    </r>
    <r>
      <rPr>
        <b/>
        <sz val="11"/>
        <color theme="1"/>
        <rFont val="宋体"/>
        <charset val="134"/>
        <scheme val="minor"/>
      </rPr>
      <t>BMW 4 Coupe (F32, F82) ( 07.2013 - 02.2017 , 163 - 245 PS)</t>
    </r>
    <r>
      <rPr>
        <sz val="11"/>
        <color theme="1"/>
        <rFont val="宋体"/>
        <charset val="134"/>
        <scheme val="minor"/>
      </rPr>
      <t xml:space="preserve">
420i 2.0, 11.2013 - 02.2017, 1997 ccm, 163 PS
420i 2.0, 11.2013 - 02.2017, 1997 ccm, 184 PS
420i xDrive 2.0, 11.2013 - 02.2016, 1997 ccm, 163 PS
428i 2.0, 07.2013 - 02.2017, 1997 ccm, 245 PS
428i xDrive 2.0, 07.2013 - 02.2016, 1997 ccm, 245 PS
</t>
    </r>
    <r>
      <rPr>
        <b/>
        <sz val="11"/>
        <color theme="1"/>
        <rFont val="宋体"/>
        <charset val="134"/>
        <scheme val="minor"/>
      </rPr>
      <t>BMW 4 Convertible (F33, F83) ( 10.2013 - 02.2017 , 163 - 245 PS)</t>
    </r>
    <r>
      <rPr>
        <sz val="11"/>
        <color theme="1"/>
        <rFont val="宋体"/>
        <charset val="134"/>
        <scheme val="minor"/>
      </rPr>
      <t xml:space="preserve">
420i 2.0, 07.2014 - 02.2016, 1997 ccm, 163 PS
428i 2.0, 10.2013 - 02.2017, 1997 ccm, 245 PS
428i xDrive 2.0, 01.2014 - 02.2016, 1997 ccm, 245 PS
</t>
    </r>
    <r>
      <rPr>
        <b/>
        <sz val="11"/>
        <color theme="1"/>
        <rFont val="宋体"/>
        <charset val="134"/>
        <scheme val="minor"/>
      </rPr>
      <t>BMW 4 Gran Coupe (F36) ( 03.2014 - 02.2017 , 163 - 245 PS)</t>
    </r>
    <r>
      <rPr>
        <sz val="11"/>
        <color theme="1"/>
        <rFont val="宋体"/>
        <charset val="134"/>
        <scheme val="minor"/>
      </rPr>
      <t xml:space="preserve">
420i 2.0, 03.2014 - 02.2017, 1997 ccm, 184 PS
420i xDrive 2.0, 03.2014 - 02.2016, 1997 ccm, 163 PS
420i xDrive 2.0, 07.2014 - 02.2016, 1997 ccm, 184 PS
428i 2.0, 03.2014 - 02.2016, 1997 ccm, 245 PS
428i xDrive 2.0, 03.2014 - 02.2016, 1997 ccm, 245 PS</t>
    </r>
  </si>
  <si>
    <t>JNHP-6BM001
JN-6W859</t>
  </si>
  <si>
    <t>64539217375
64539237277</t>
  </si>
  <si>
    <r>
      <rPr>
        <b/>
        <sz val="11"/>
        <color theme="1"/>
        <rFont val="宋体"/>
        <charset val="134"/>
        <scheme val="minor"/>
      </rPr>
      <t>BMW 1 Hatchback (F20) ( 08.2011 - 11.2017 , 218 - 238 PS)</t>
    </r>
    <r>
      <rPr>
        <sz val="11"/>
        <color theme="1"/>
        <rFont val="宋体"/>
        <charset val="134"/>
        <scheme val="minor"/>
      </rPr>
      <t xml:space="preserve">
125i 2.0, 08.2011 - 11.2017, 1997 ccm, 218 PS
125i 2.0, 03.2013 - 11.2017, 1997 ccm, 238 PS
</t>
    </r>
    <r>
      <rPr>
        <b/>
        <sz val="11"/>
        <color theme="1"/>
        <rFont val="宋体"/>
        <charset val="134"/>
        <scheme val="minor"/>
      </rPr>
      <t>BMW 1 Hatchback (F21) ( 12.2011 - ... , 218 - 238 PS)</t>
    </r>
    <r>
      <rPr>
        <sz val="11"/>
        <color theme="1"/>
        <rFont val="宋体"/>
        <charset val="134"/>
        <scheme val="minor"/>
      </rPr>
      <t xml:space="preserve">
125i 2.0, 12.2011 - ..., 1997 ccm, 218 PS
125i 2.0, 03.2013 - ..., 1997 ccm, 238 PS
</t>
    </r>
    <r>
      <rPr>
        <b/>
        <sz val="11"/>
        <color theme="1"/>
        <rFont val="宋体"/>
        <charset val="134"/>
        <scheme val="minor"/>
      </rPr>
      <t>BMW 2 Coupe (F22, F87) ( 10.2013 - ... , 184 PS)</t>
    </r>
    <r>
      <rPr>
        <sz val="11"/>
        <color theme="1"/>
        <rFont val="宋体"/>
        <charset val="134"/>
        <scheme val="minor"/>
      </rPr>
      <t xml:space="preserve">
220i 2.0, 10.2013 - ..., 1997 ccm, 184 PS
</t>
    </r>
    <r>
      <rPr>
        <b/>
        <sz val="11"/>
        <color theme="1"/>
        <rFont val="宋体"/>
        <charset val="134"/>
        <scheme val="minor"/>
      </rPr>
      <t>BMW 2 Convertible (F23) ( 04.2014 - ... , 184 - 245 PS)</t>
    </r>
    <r>
      <rPr>
        <sz val="11"/>
        <color theme="1"/>
        <rFont val="宋体"/>
        <charset val="134"/>
        <scheme val="minor"/>
      </rPr>
      <t xml:space="preserve">
220i 2.0, 04.2014 - 07.2016, 1997 ccm, 184 PS
228i 2.0, 11.2014 - ..., 1997 ccm, 245 PS
</t>
    </r>
    <r>
      <rPr>
        <b/>
        <sz val="11"/>
        <color theme="1"/>
        <rFont val="宋体"/>
        <charset val="134"/>
        <scheme val="minor"/>
      </rPr>
      <t>BMW 3 Saloon (F30, F80) ( 04.2011 - 10.2018 , 184 - 245 PS)</t>
    </r>
    <r>
      <rPr>
        <sz val="11"/>
        <color theme="1"/>
        <rFont val="宋体"/>
        <charset val="134"/>
        <scheme val="minor"/>
      </rPr>
      <t xml:space="preserve">
320i 2.0, 04.2011 - 10.2018, 1997 ccm, 184 PS
320i xDrive 2.0, 05.2011 - 06.2015, 1997 ccm, 184 PS
328i 2.0, 04.2011 - 07.2016, 1997 ccm, 245 PS
328i xDrive 2.0, 05.2011 - 07.2016, 1997 ccm, 245 PS
</t>
    </r>
    <r>
      <rPr>
        <b/>
        <sz val="11"/>
        <color theme="1"/>
        <rFont val="宋体"/>
        <charset val="134"/>
        <scheme val="minor"/>
      </rPr>
      <t>BMW 3 Touring (F31) ( 01.2012 - 06.2016 , 163 - 245 PS)</t>
    </r>
    <r>
      <rPr>
        <sz val="11"/>
        <color theme="1"/>
        <rFont val="宋体"/>
        <charset val="134"/>
        <scheme val="minor"/>
      </rPr>
      <t xml:space="preserve">
320i 2.0, 02.2012 - 06.2015, 1997 ccm, 163 PS
320i 2.0, 02.2012 - 06.2015, 1997 ccm, 184 PS
320i xDrive 2.0, 01.2012 - 06.2015, 1997 ccm, 163 PS
320i xDrive 2.0, 01.2012 - 06.2015, 1997 ccm, 184 PS
328i 2.0, 01.2012 - 06.2015, 1997 ccm, 245 PS
328i xDrive 2.0, 06.2012 - 06.2016, 1997 ccm, 245 PS
</t>
    </r>
    <r>
      <rPr>
        <b/>
        <sz val="11"/>
        <color theme="1"/>
        <rFont val="宋体"/>
        <charset val="134"/>
        <scheme val="minor"/>
      </rPr>
      <t>BMW 3 GT (F34) ( 07.2012 - 07.2016 , 163 - 245 PS)</t>
    </r>
    <r>
      <rPr>
        <sz val="11"/>
        <color theme="1"/>
        <rFont val="宋体"/>
        <charset val="134"/>
        <scheme val="minor"/>
      </rPr>
      <t xml:space="preserve">
320i 2.0, 07.2012 - 06.2016, 1997 ccm, 163 PS
320i 2.0, 07.2012 - 06.2016, 1997 ccm, 184 PS
320i xDrive 2.0, 11.2012 - 06.2016, 1997 ccm, 163 PS
320i xDrive 2.0, 11.2012 - 06.2016, 1997 ccm, 184 PS
328i 2.0, 08.2012 - 02.2015, 1997 ccm, 245 PS
328i xDrive 2.0, 03.2013 - 07.2016, 1997 ccm, 245 PS
</t>
    </r>
    <r>
      <rPr>
        <b/>
        <sz val="11"/>
        <color theme="1"/>
        <rFont val="宋体"/>
        <charset val="134"/>
        <scheme val="minor"/>
      </rPr>
      <t>BMW 4 Coupe (F32, F82) ( 07.2013 - 02.2017 , 163 - 245 PS)</t>
    </r>
    <r>
      <rPr>
        <sz val="11"/>
        <color theme="1"/>
        <rFont val="宋体"/>
        <charset val="134"/>
        <scheme val="minor"/>
      </rPr>
      <t xml:space="preserve">
420i 2.0, 11.2013 - 02.2017, 1997 ccm, 163 PS
420i 2.0, 11.2013 - 02.2017, 1997 ccm, 184 PS
420i xDrive 2.0, 11.2013 - 02.2016, 1997 ccm, 163 PS
420i xDrive 2.0, 11.2013 - 02.2016, 1997 ccm, 184 PS
428i 2.0, 07.2013 - 02.2017, 1997 ccm, 245 PS
428i xDrive 2.0, 07.2013 - 02.2016, 1997 ccm, 245 PS
</t>
    </r>
    <r>
      <rPr>
        <b/>
        <sz val="11"/>
        <color theme="1"/>
        <rFont val="宋体"/>
        <charset val="134"/>
        <scheme val="minor"/>
      </rPr>
      <t>BMW 4 Convertible (F33, F83) ( 10.2013 - 02.2017 , 163 - 245 PS)</t>
    </r>
    <r>
      <rPr>
        <sz val="11"/>
        <color theme="1"/>
        <rFont val="宋体"/>
        <charset val="134"/>
        <scheme val="minor"/>
      </rPr>
      <t xml:space="preserve">
420i 2.0, 07.2014 - 02.2016, 1997 ccm, 163 PS
420i 2.0, 07.2014 - 02.2016, 1997 ccm, 184 PS
428i 2.0, 10.2013 - 02.2017, 1997 ccm, 245 PS
428i xDrive 2.0, 01.2014 - 02.2016, 1997 ccm, 245 PS
</t>
    </r>
    <r>
      <rPr>
        <b/>
        <sz val="11"/>
        <color theme="1"/>
        <rFont val="宋体"/>
        <charset val="134"/>
        <scheme val="minor"/>
      </rPr>
      <t>BMW 4 Gran Coupe (F36) ( 03.2014 - 02.2017 , 163 - 245 PS)</t>
    </r>
    <r>
      <rPr>
        <sz val="11"/>
        <color theme="1"/>
        <rFont val="宋体"/>
        <charset val="134"/>
        <scheme val="minor"/>
      </rPr>
      <t xml:space="preserve">
420i 2.0, 03.2014 - 02.2017, 1997 ccm, 163 PS
420i 2.0, 03.2014 - 02.2017, 1997 ccm, 184 PS
420i xDrive 2.0, 03.2014 - 02.2016, 1997 ccm, 163 PS
420i xDrive 2.0, 07.2014 - 02.2016, 1997 ccm, 184 PS
428i 2.0, 03.2014 - 02.2016, 1997 ccm, 245 PS
428i xDrive 2.0, 03.2014 - 02.2016, 1997 ccm, 245 PS</t>
    </r>
  </si>
  <si>
    <t>JN-HA-113483C
JNLP-6BM004（变形）</t>
  </si>
  <si>
    <r>
      <rPr>
        <b/>
        <sz val="11"/>
        <color rgb="FFFF0000"/>
        <rFont val="宋体"/>
        <charset val="134"/>
        <scheme val="minor"/>
      </rPr>
      <t>64536984883</t>
    </r>
    <r>
      <rPr>
        <sz val="11"/>
        <color theme="1"/>
        <rFont val="宋体"/>
        <charset val="134"/>
        <scheme val="minor"/>
      </rPr>
      <t xml:space="preserve">
64536908754
64538362054
64538381487</t>
    </r>
  </si>
  <si>
    <r>
      <rPr>
        <b/>
        <sz val="11"/>
        <rFont val="宋体"/>
        <charset val="134"/>
        <scheme val="minor"/>
      </rPr>
      <t>BMW 3 Compact (E46) ( 06.2001 - 02.2005 , 192 PS)</t>
    </r>
    <r>
      <rPr>
        <sz val="11"/>
        <rFont val="宋体"/>
        <charset val="134"/>
        <scheme val="minor"/>
      </rPr>
      <t xml:space="preserve">
325ti 2.5, 06.2001 - 02.2005, 2494 ccm, 192 PS
</t>
    </r>
    <r>
      <rPr>
        <b/>
        <sz val="11"/>
        <rFont val="宋体"/>
        <charset val="134"/>
        <scheme val="minor"/>
      </rPr>
      <t>BMW 3 Coupe (E46) ( 02.1999 - 07.2006 , 150 - 231 PS)</t>
    </r>
    <r>
      <rPr>
        <sz val="11"/>
        <rFont val="宋体"/>
        <charset val="134"/>
        <scheme val="minor"/>
      </rPr>
      <t xml:space="preserve">
320Ci 2.0, 02.1999 - 08.2001, 1991 ccm, 150 PS
320Ci 2.2, 01.2000 - 05.2006, 2171 ccm, 170 PS
323Ci 2.5, 04.1999 - 09.2000, 2494 ccm, 170 PS
325Ci 2.5, 09.2000 - 07.2006, 2494 ccm, 192 PS
328Ci 2.8, 04.1999 - 06.2000, 2793 ccm, 193 PS
330Ci 3.0, 06.2000 - 07.2006, 2979 ccm, 231 PS
</t>
    </r>
    <r>
      <rPr>
        <b/>
        <sz val="11"/>
        <rFont val="宋体"/>
        <charset val="134"/>
        <scheme val="minor"/>
      </rPr>
      <t>BMW 3 Convertible (E46) ( 04.2000 - 12.2007 , 163 - 231 PS)</t>
    </r>
    <r>
      <rPr>
        <sz val="11"/>
        <rFont val="宋体"/>
        <charset val="134"/>
        <scheme val="minor"/>
      </rPr>
      <t xml:space="preserve">
320Ci 2.2, 01.2006 - 12.2007, 2171 ccm, 163 PS
320Ci 2.2, 09.2000 - 12.2007, 2171 ccm, 170 PS
323Ci 2.5, 04.2000 - 09.2000, 2494 ccm, 170 PS
325Ci 2.5, 09.2000 - 12.2007, 2494 ccm, 192 PS
330Ci 3.0, 06.2000 - 12.2007, 2979 ccm, 231 PS
</t>
    </r>
    <r>
      <rPr>
        <b/>
        <sz val="11"/>
        <rFont val="宋体"/>
        <charset val="134"/>
        <scheme val="minor"/>
      </rPr>
      <t>BMW 3 Saloon (E46) ( 02.1998 - 02.2005 , 150 - 231 PS)</t>
    </r>
    <r>
      <rPr>
        <sz val="11"/>
        <rFont val="宋体"/>
        <charset val="134"/>
        <scheme val="minor"/>
      </rPr>
      <t xml:space="preserve">
320i 2.0, 03.1998 - 09.2000, 1991 ccm, 150 PS
320i 2.2, 09.2000 - 02.2005, 2171 ccm, 170 PS
323i 2.5, 03.1998 - 09.2000, 2494 ccm, 170 PS
325i 2.5, 09.2000 - 02.2005, 2494 ccm, 192 PS
325xi 2.5, 09.2000 - 02.2005, 2494 ccm, 192 PS
328i 2.8, 02.1998 - 06.2000, 2793 ccm, 193 PS
330i 3.0, 06.2000 - 02.2005, 2979 ccm, 231 PS
330xi 3.0, 06.2000 - 02.2005, 2979 ccm, 231 PS
</t>
    </r>
    <r>
      <rPr>
        <b/>
        <sz val="11"/>
        <rFont val="宋体"/>
        <charset val="134"/>
        <scheme val="minor"/>
      </rPr>
      <t>BMW 3 Touring (E46) ( 10.1999 - 02.2005 , 150 - 231 PS)</t>
    </r>
    <r>
      <rPr>
        <sz val="11"/>
        <rFont val="宋体"/>
        <charset val="134"/>
        <scheme val="minor"/>
      </rPr>
      <t xml:space="preserve">
320i 2.0, 10.1999 - 09.2000, 1991 ccm, 150 PS
320i 2.2, 09.2000 - 02.2005, 2171 ccm, 170 PS
325i 2.5, 09.2000 - 02.2005, 2494 ccm, 192 PS
325xi 2.5, 09.2000 - 02.2005, 2494 ccm, 192 PS
328i 2.8, 10.1999 - 06.2000, 2793 ccm, 193 PS
330i 3.0, 06.2000 - 02.2005, 2979 ccm, 231 PS
330xi 3.0, 06.2000 - 02.2005, 2979 ccm, 231 PS</t>
    </r>
  </si>
  <si>
    <t>JN-HA-1963C</t>
  </si>
  <si>
    <t>64536902230
64538372739
64538391729</t>
  </si>
  <si>
    <r>
      <rPr>
        <b/>
        <sz val="11"/>
        <rFont val="宋体"/>
        <charset val="134"/>
        <scheme val="minor"/>
      </rPr>
      <t>BMW 3 Compact (E36) ( 03.1994 - 08.2000 , 102 - 140 PS)</t>
    </r>
    <r>
      <rPr>
        <sz val="11"/>
        <rFont val="宋体"/>
        <charset val="134"/>
        <scheme val="minor"/>
      </rPr>
      <t xml:space="preserve">
316i 1.6, 03.1994 - 08.2000, 1596 ccm, 102 PS
316i 1.9, 12.1998 - 08.2000, 1895 ccm, 105 PS
318ti 1.8, 11.1994 - 08.1995, 1796 ccm, 140 PS
318ti 1.9, 07.1995 - 08.2000, 1895 ccm, 140 PS
</t>
    </r>
    <r>
      <rPr>
        <b/>
        <sz val="11"/>
        <rFont val="宋体"/>
        <charset val="134"/>
        <scheme val="minor"/>
      </rPr>
      <t>BMW 3 Coupe (E36) ( 03.1992 - 04.1999 , 102 - 140 PS)</t>
    </r>
    <r>
      <rPr>
        <sz val="11"/>
        <rFont val="宋体"/>
        <charset val="134"/>
        <scheme val="minor"/>
      </rPr>
      <t xml:space="preserve">
316i 1.6, 09.1993 - 04.1999, 1596 ccm, 102 PS
318is 1.8, 03.1992 - 10.1995, 1796 ccm, 140 PS
318is 1.9, 09.1995 - 04.1999, 1895 ccm, 140 PS
</t>
    </r>
    <r>
      <rPr>
        <b/>
        <sz val="11"/>
        <rFont val="宋体"/>
        <charset val="134"/>
        <scheme val="minor"/>
      </rPr>
      <t>BMW 3 Convertible (E36) ( 01.1994 - 04.1999 , 115 PS)</t>
    </r>
    <r>
      <rPr>
        <sz val="11"/>
        <rFont val="宋体"/>
        <charset val="134"/>
        <scheme val="minor"/>
      </rPr>
      <t xml:space="preserve">
318i 1.8, 01.1994 - 04.1999, 1796 ccm, 115 PS
</t>
    </r>
    <r>
      <rPr>
        <b/>
        <sz val="11"/>
        <rFont val="宋体"/>
        <charset val="134"/>
        <scheme val="minor"/>
      </rPr>
      <t xml:space="preserve">
BMW 3 Saloon (E36) ( 09.1990 - 02.1998 , 100 - 140 PS)</t>
    </r>
    <r>
      <rPr>
        <sz val="11"/>
        <rFont val="宋体"/>
        <charset val="134"/>
        <scheme val="minor"/>
      </rPr>
      <t xml:space="preserve">
316i 1.6, 09.1990 - 09.1993, 1596 ccm, 100 PS
316i 1.6, 07.1993 - 02.1998, 1596 ccm, 102 PS
318i 1.8, 12.1990 - 10.1993, 1796 ccm, 113 PS
318i 1.8, 10.1993 - 02.1998, 1796 ccm, 115 PS
318is 1.8, 03.1993 - 02.1998, 1796 ccm, 140 PS
318is 1.9, 09.1995 - 02.1998, 1895 ccm, 140 PS
</t>
    </r>
    <r>
      <rPr>
        <b/>
        <sz val="11"/>
        <rFont val="宋体"/>
        <charset val="134"/>
        <scheme val="minor"/>
      </rPr>
      <t>BMW 3 Touring (E36) ( 07.1995 - 10.1999 , 102 - 116 PS)</t>
    </r>
    <r>
      <rPr>
        <sz val="11"/>
        <rFont val="宋体"/>
        <charset val="134"/>
        <scheme val="minor"/>
      </rPr>
      <t xml:space="preserve">
316i 1.6, 01.1996 - 10.1999, 1596 ccm, 102 PS
318i 1.8, 07.1995 - 10.1999, 1796 ccm, 116 PS
</t>
    </r>
    <r>
      <rPr>
        <b/>
        <sz val="11"/>
        <rFont val="宋体"/>
        <charset val="134"/>
        <scheme val="minor"/>
      </rPr>
      <t>BMW Z3 Roadster (E36) ( 10.1995 - 01.2003 , 116 - 140 PS)</t>
    </r>
    <r>
      <rPr>
        <sz val="11"/>
        <rFont val="宋体"/>
        <charset val="134"/>
        <scheme val="minor"/>
      </rPr>
      <t xml:space="preserve">
1.8 i, 10.1995 - 10.1998, 1796 ccm, 116 PS
1.9 i, 01.1999 - 01.2003, 1895 ccm, 116 PS
1.9 i, 07.1998 - 01.2003, 1895 ccm, 118 PS
1.9 i, 10.1995 - 03.1999, 1895 ccm, 140 PS</t>
    </r>
  </si>
  <si>
    <t>JN-HA-111739C</t>
  </si>
  <si>
    <t>64538368716
64538377633
64538377679
64538390786
64538391328
64538391728</t>
  </si>
  <si>
    <r>
      <rPr>
        <b/>
        <sz val="11"/>
        <rFont val="宋体"/>
        <charset val="134"/>
        <scheme val="minor"/>
      </rPr>
      <t>BMW 3 Saloon (E36) 318is 1993-1998</t>
    </r>
    <r>
      <rPr>
        <sz val="11"/>
        <rFont val="宋体"/>
        <charset val="134"/>
        <scheme val="minor"/>
      </rPr>
      <t xml:space="preserve">
318is 1.8 1993-1998
</t>
    </r>
    <r>
      <rPr>
        <b/>
        <sz val="11"/>
        <rFont val="宋体"/>
        <charset val="134"/>
        <scheme val="minor"/>
      </rPr>
      <t>BMW 3 Coupe (E36) 318is 1992-1995</t>
    </r>
    <r>
      <rPr>
        <sz val="11"/>
        <rFont val="宋体"/>
        <charset val="134"/>
        <scheme val="minor"/>
      </rPr>
      <t xml:space="preserve">
318is 1.8 1992-1995</t>
    </r>
  </si>
  <si>
    <t>JN-HA-112098C</t>
  </si>
  <si>
    <r>
      <rPr>
        <b/>
        <sz val="11"/>
        <rFont val="宋体"/>
        <charset val="134"/>
        <scheme val="minor"/>
      </rPr>
      <t>BMW 5 Saloon (E39) ( 11.1995 - 06.2003 , 136 - 231 PS)</t>
    </r>
    <r>
      <rPr>
        <sz val="11"/>
        <rFont val="宋体"/>
        <charset val="134"/>
        <scheme val="minor"/>
      </rPr>
      <t xml:space="preserve">
520i 2.0, 04.1999 - 06.2003, 1991 ccm, 136 PS
520i 2.0, 01.1996 - 06.2003, 1991 ccm, 150 PS
520i 2.2, 09.2000 - 06.2003, 2171 ccm, 170 PS
523i 2.5, 11.1995 - 09.2000, 2494 ccm, 170 PS
525i 2.5, 09.2000 - 06.2003, 2494 ccm, 192 PS
528i 2.8, 11.1995 - 09.2000, 2793 ccm, 193 PS
530i 3.0, 09.2000 - 06.2003, 2979 ccm, 231 PS
</t>
    </r>
    <r>
      <rPr>
        <b/>
        <sz val="11"/>
        <rFont val="宋体"/>
        <charset val="134"/>
        <scheme val="minor"/>
      </rPr>
      <t>BMW 5 Touring (E39) ( 09.1996 - 05.2004 , 136 - 231 PS)</t>
    </r>
    <r>
      <rPr>
        <sz val="11"/>
        <rFont val="宋体"/>
        <charset val="134"/>
        <scheme val="minor"/>
      </rPr>
      <t xml:space="preserve">
520i 2.0, 04.1999 - 05.2004, 1991 ccm, 136 PS
520i 2.0, 01.1997 - 09.2000, 1991 ccm, 150 PS
520i 2.2, 09.2000 - 05.2004, 2171 ccm, 170 PS
523i 2.5, 09.1996 - 08.2000, 2494 ccm, 170 PS
525i 2.5, 09.2000 - 05.2004, 2494 ccm, 192 PS
528i 2.8, 01.1997 - 09.2000, 2793 ccm, 193 PS
530i 3.0, 09.2000 - 05.2004, 2979 ccm, 231 PS</t>
    </r>
  </si>
  <si>
    <t>JN-HA-111738C
JNHP-BM012DE</t>
  </si>
  <si>
    <r>
      <rPr>
        <sz val="11"/>
        <color theme="1"/>
        <rFont val="宋体"/>
        <charset val="134"/>
        <scheme val="minor"/>
      </rPr>
      <t xml:space="preserve">64538377108
64538378145
64538379896
</t>
    </r>
    <r>
      <rPr>
        <b/>
        <sz val="11"/>
        <color rgb="FFFF0000"/>
        <rFont val="宋体"/>
        <charset val="134"/>
        <scheme val="minor"/>
      </rPr>
      <t>64538384859</t>
    </r>
    <r>
      <rPr>
        <sz val="11"/>
        <color theme="1"/>
        <rFont val="宋体"/>
        <charset val="134"/>
        <scheme val="minor"/>
      </rPr>
      <t xml:space="preserve">
64538386970</t>
    </r>
  </si>
  <si>
    <r>
      <rPr>
        <b/>
        <sz val="11"/>
        <color theme="1"/>
        <rFont val="宋体"/>
        <charset val="134"/>
        <scheme val="minor"/>
      </rPr>
      <t>BMW 5 Saloon (E39) ( 11.1995 - 06.2003 , 136 - 231 PS)</t>
    </r>
    <r>
      <rPr>
        <sz val="11"/>
        <color theme="1"/>
        <rFont val="宋体"/>
        <charset val="134"/>
        <scheme val="minor"/>
      </rPr>
      <t xml:space="preserve">
520i 2.0, 04.1999 - 06.2003, 1991 ccm, 136 PS
520i 2.0, 01.1996 - 06.2003, 1991 ccm, 150 PS
520i 2.2, 09.2000 - 06.2003, 2171 ccm, 170 PS
523i 2.5, 11.1995 - 09.2000, 2494 ccm, 170 PS
525i 2.5, 09.2000 - 06.2003, 2494 ccm, 192 PS
528i 2.8, 11.1995 - 09.2000, 2793 ccm, 193 PS
530i 3.0, 09.2000 - 06.2003, 2979 ccm, 231 PS
</t>
    </r>
    <r>
      <rPr>
        <b/>
        <sz val="11"/>
        <color theme="1"/>
        <rFont val="宋体"/>
        <charset val="134"/>
        <scheme val="minor"/>
      </rPr>
      <t>BMW 5 Touring (E39) ( 09.1996 - 05.2004 , 136 - 231 PS)</t>
    </r>
    <r>
      <rPr>
        <sz val="11"/>
        <color theme="1"/>
        <rFont val="宋体"/>
        <charset val="134"/>
        <scheme val="minor"/>
      </rPr>
      <t xml:space="preserve">
520i 2.0, 04.1999 - 05.2004, 1991 ccm, 136 PS
520i 2.0, 01.1997 - 09.2000, 1991 ccm, 150 PS
520i 2.2, 09.2000 - 05.2004, 2171 ccm, 170 PS
523i 2.5, 09.1996 - 08.2000, 2494 ccm, 170 PS
525i 2.5, 09.2000 - 05.2004, 2494 ccm, 192 PS
528i 2.8, 01.1997 - 09.2000, 2793 ccm, 193 PS
530i 3.0, 09.2000 - 05.2004, 2979 ccm, 231 PS</t>
    </r>
  </si>
  <si>
    <t>JNLP-BM007DE</t>
  </si>
  <si>
    <r>
      <rPr>
        <b/>
        <sz val="11"/>
        <rFont val="宋体"/>
        <charset val="134"/>
        <scheme val="minor"/>
      </rPr>
      <t xml:space="preserve">BMW X5 (E53) ( 05.2000 - 12.2006 , 231 PS)
</t>
    </r>
    <r>
      <rPr>
        <sz val="11"/>
        <rFont val="宋体"/>
        <charset val="134"/>
        <scheme val="minor"/>
      </rPr>
      <t>3.0 i, 05.2000 - 12.2006, 2979 ccm, 231 PS</t>
    </r>
  </si>
  <si>
    <t>JN-HA-11318C</t>
  </si>
  <si>
    <r>
      <rPr>
        <b/>
        <sz val="11"/>
        <color theme="1"/>
        <rFont val="宋体"/>
        <charset val="134"/>
        <scheme val="minor"/>
      </rPr>
      <t xml:space="preserve">BMW X5 (E70) ( 02.2006 - 09.2008 , 272 PS)
</t>
    </r>
    <r>
      <rPr>
        <sz val="11"/>
        <color theme="1"/>
        <rFont val="宋体"/>
        <charset val="134"/>
        <scheme val="minor"/>
      </rPr>
      <t>3.0 si, 02.2006 - 09.2008, 2996 ccm, 272 PS</t>
    </r>
  </si>
  <si>
    <t>JN-HA-114277C</t>
  </si>
  <si>
    <r>
      <rPr>
        <b/>
        <sz val="11"/>
        <color theme="1"/>
        <rFont val="宋体"/>
        <charset val="134"/>
        <scheme val="minor"/>
      </rPr>
      <t>BMW X5 (E70) ( 02.2006 - 09.2008 , 272 PS)</t>
    </r>
    <r>
      <rPr>
        <sz val="11"/>
        <color theme="1"/>
        <rFont val="宋体"/>
        <charset val="134"/>
        <scheme val="minor"/>
      </rPr>
      <t xml:space="preserve">
3.0 si, 02.2006 - 09.2008, 2996 ccm, 272 PS</t>
    </r>
  </si>
  <si>
    <t>JNLP-6BM009</t>
  </si>
  <si>
    <r>
      <rPr>
        <b/>
        <sz val="11"/>
        <rFont val="宋体"/>
        <charset val="134"/>
        <scheme val="minor"/>
      </rPr>
      <t>BMW X5 (E70) ( 02.2006 - 03.2010 , 211 - 355 PS)</t>
    </r>
    <r>
      <rPr>
        <sz val="11"/>
        <rFont val="宋体"/>
        <charset val="134"/>
        <scheme val="minor"/>
      </rPr>
      <t xml:space="preserve">
3.0 d, 02.2007 - 09.2008, 2993 ccm, 211 PS
3.0 d, 02.2007 - 09.2008, 2993 ccm, 235 PS
3.0 sd, 10.2007 - 03.2010, 2993 ccm, 286 PS
3.0 si, 02.2006 - 09.2008, 2996 ccm, 272 PS
4.8 i xDrive, 02.2007 - 09.2008, 4799 ccm, 355 PS
</t>
    </r>
    <r>
      <rPr>
        <b/>
        <sz val="11"/>
        <rFont val="宋体"/>
        <charset val="134"/>
        <scheme val="minor"/>
      </rPr>
      <t>BMW X6 (E71, E72) ( 06.2007 - 03.2010 , 286 - 326 PS)</t>
    </r>
    <r>
      <rPr>
        <sz val="11"/>
        <rFont val="宋体"/>
        <charset val="134"/>
        <scheme val="minor"/>
      </rPr>
      <t xml:space="preserve">
xDrive35d 3.0, 06.2007 - 03.2010, 2993 ccm, 286 PS
xDrive35i 3.0, 06.2007 - 03.2010, 2979 ccm, 326 PS</t>
    </r>
  </si>
  <si>
    <t>JNHP3-BMW002</t>
  </si>
  <si>
    <t>64536945725
64539187635
64539271894</t>
  </si>
  <si>
    <t>Suction and Liquid Assembly</t>
  </si>
  <si>
    <r>
      <rPr>
        <b/>
        <sz val="11"/>
        <color theme="1"/>
        <rFont val="宋体"/>
        <charset val="134"/>
        <scheme val="minor"/>
      </rPr>
      <t>BMW X5 (E70) ( 02.2006 - 07.2013 , 211 - 381 PS)</t>
    </r>
    <r>
      <rPr>
        <sz val="11"/>
        <color theme="1"/>
        <rFont val="宋体"/>
        <charset val="134"/>
        <scheme val="minor"/>
      </rPr>
      <t xml:space="preserve">
3.0 d, 02.2007 - 09.2008, 2993 ccm, 211 PS
3.0 d, 02.2007 - 09.2008, 2993 ccm, 235 PS
3.0 sd, 10.2007 - 03.2010, 2993 ccm, 286 PS
3.0 si, 02.2006 - 09.2008, 2996 ccm, 272 PS
4.8 i xDrive, 02.2007 - 09.2008, 4799 ccm, 355 PS
M50d 3.0, 08.2011 - 06.2013, 2993 ccm, 381 PS
xDrive30d 3.0, 10.2008 - 07.2013, 2993 ccm, 211 PS
xDrive30d 3.0, 10.2008 - 03.2010, 2993 ccm, 235 PS
xDrive30d 3.0, 04.2010 - 07.2013, 2993 ccm, 245 PS
xDrive30i 3.0, 09.2008 - 03.2010, 2996 ccm, 272 PS
xDrive35d 3.0, 09.2008 - 06.2013, 2993 ccm, 286 PS
xDrive35i 3.0, 09.2010 - 06.2013, 2979 ccm, 306 PS
xDrive35i 3.0, 02.2012 - 06.2013, 2979 ccm, 320 PS
xDrive40d 3.0, 09.2010 - 06.2013, 2993 ccm, 306 PS
xDrive40i 3.0, 01.2012 - 06.2013, 2979 ccm, 306 PS
</t>
    </r>
    <r>
      <rPr>
        <b/>
        <sz val="11"/>
        <color theme="1"/>
        <rFont val="宋体"/>
        <charset val="134"/>
        <scheme val="minor"/>
      </rPr>
      <t>BMW X5 (F15, F85) ( 07.2013 - 07.2018 , 211 - 575 PS)</t>
    </r>
    <r>
      <rPr>
        <sz val="11"/>
        <color theme="1"/>
        <rFont val="宋体"/>
        <charset val="134"/>
        <scheme val="minor"/>
      </rPr>
      <t xml:space="preserve">
M 4.4, 12.2014 - 07.2018, 4395 ccm, 575 PS
M50d 3.0, 07.2013 - 07.2018, 2993 ccm, 381 PS
sDrive25d 2.0, 11.2013 - 07.2015, 1995 ccm, 211 PS
sDrive25d 2.0, 11.2013 - 07.2015, 1995 ccm, 218 PS
sDrive25d 2.0, 07.2015 - 07.2018, 1995 ccm, 231 PS
xDrive25d 2.0, 11.2013 - 07.2015, 1995 ccm, 211 PS
xDrive25d 2.0, 11.2013 - 07.2015, 1995 ccm, 218 PS
xDrive25d 3.0, 04.2014 - 07.2018, 2993 ccm, 218 PS
xDrive25d 2.0, 07.2015 - 07.2018, 1995 ccm, 231 PS
xDrive30d 3.0, 04.2015 - 07.2018, 2993 ccm, 249 PS
xDrive30d 3.0, 07.2013 - 07.2018, 2993 ccm, 258 PS
xDrive30d 3.0, 11.2013 - 07.2018, 2993 ccm, 277 PS
xDrive30d 3.0, 07.2013 - 07.2018, 2993 ccm, 286 PS
xDrive35i 3.0, 11.2013 - 07.2018, 2979 ccm, 306 PS
xDrive35i 3.0, 11.2013 - 07.2018, 2979 ccm, 326 PS
xDrive40d 3.0, 12.2013 - 07.2018, 2993 ccm, 313 PS
xDrive50i 4.4, 07.2013 - 07.2018, 4395 ccm, 449 PS
</t>
    </r>
    <r>
      <rPr>
        <b/>
        <sz val="11"/>
        <color theme="1"/>
        <rFont val="宋体"/>
        <charset val="134"/>
        <scheme val="minor"/>
      </rPr>
      <t>BMW X6 (E71, E72) ( 06.2007 - 06.2014 , 211 - 555 PS)</t>
    </r>
    <r>
      <rPr>
        <sz val="11"/>
        <color theme="1"/>
        <rFont val="宋体"/>
        <charset val="134"/>
        <scheme val="minor"/>
      </rPr>
      <t xml:space="preserve">
M 4.4, 07.2008 - 06.2014, 4395 ccm, 555 PS
M 4.4, 10.2007 - 06.2014, 4395 ccm, 449 PS
M50d 3.0, 08.2011 - 06.2014, 2993 ccm, 381 PS
xDrive30d 3.0, 07.2009 - 06.2014, 2993 ccm, 211 PS
xDrive30d 3.0, 09.2007 - 06.2014, 2993 ccm, 235 PS
xDrive30d 3.0, 04.2009 - 06.2014, 2993 ccm, 245 PS
xDrive35d 3.0, 06.2007 - 03.2010, 2993 ccm, 286 PS
xDrive35i 3.0, 06.2007 - 06.2014, 2979 ccm, 306 PS
xDrive35i 3.0, 07.2009 - 06.2014, 2979 ccm, 320 PS
xDrive35i 3.0, 06.2007 - 03.2010, 2979 ccm, 326 PS
xDrive40d 3.0, 07.2009 - 06.2014, 2993 ccm, 306 PS
xDrive50i 4.4, 10.2007 - 06.2014, 4395 ccm, 408 PS
</t>
    </r>
    <r>
      <rPr>
        <b/>
        <sz val="11"/>
        <color theme="1"/>
        <rFont val="宋体"/>
        <charset val="134"/>
        <scheme val="minor"/>
      </rPr>
      <t>BMW X6 (F16, F86) ( 08.2014 - 07.2019 , 211 - 575 PS)</t>
    </r>
    <r>
      <rPr>
        <sz val="11"/>
        <color theme="1"/>
        <rFont val="宋体"/>
        <charset val="134"/>
        <scheme val="minor"/>
      </rPr>
      <t xml:space="preserve">
M 4.4, 12.2014 - 07.2019, 4395 ccm, 575 PS
M50d 3.0, 08.2014 - 07.2019, 2993 ccm, 381 PS
xDrive30d 3.0, 08.2014 - 07.2019, 2993 ccm, 211 PS
xDrive30d 3.0, 12.2015 - 07.2019, 2993 ccm, 249 PS
xDrive30d 3.0, 08.2014 - 07.2019, 2993 ccm, 258 PS
xDrive30d 3.0, 02.2015 - 07.2019, 2993 ccm, 277 PS
xDrive35i 3.0, 12.2014 - 07.2019, 2979 ccm, 306 PS
xDrive35i 3.0, 02.2015 - 07.2019, 2979 ccm, 326 PS
xDrive40d 3.0, 12.2014 - 07.2019, 2993 ccm, 313 PS
xDrive50i 4.4, 08.2014 - 07.2019, 4395 ccm, 450 PS</t>
    </r>
  </si>
  <si>
    <t>JN-HA-114282C</t>
  </si>
  <si>
    <t>JN-HA 11079C</t>
  </si>
  <si>
    <t>64539155334
64536910802</t>
  </si>
  <si>
    <t>JNLP-BM00003</t>
  </si>
  <si>
    <t>64509181829
64536920355
64536982872
64539155340</t>
  </si>
  <si>
    <t>JN-HA 11322C</t>
  </si>
  <si>
    <t>JN-HA 11620C</t>
  </si>
  <si>
    <t>64538391337
64531385156</t>
  </si>
  <si>
    <t>JN-HA-111721C</t>
  </si>
  <si>
    <t>64539119993
64539201926</t>
  </si>
  <si>
    <t>JN-HA 112468C</t>
  </si>
  <si>
    <t>JN-HA-112469C</t>
  </si>
  <si>
    <t>64536902681
64216902681</t>
  </si>
  <si>
    <t>JN-HA 113785C</t>
  </si>
  <si>
    <t>64539281037
64539224860
‎64502758138
64509257060</t>
  </si>
  <si>
    <t>JN-HA-114244C</t>
  </si>
  <si>
    <t>64502751472
64502757195
64539224863</t>
  </si>
  <si>
    <t>JN-HA-114249C</t>
  </si>
  <si>
    <t>JN-HA-114250C</t>
  </si>
  <si>
    <t>64509138010
64509209717</t>
  </si>
  <si>
    <t>JN-HA-113437C</t>
  </si>
  <si>
    <t>64533415555
64533450902
64533455905</t>
  </si>
  <si>
    <t>JN-HA-114105C</t>
  </si>
  <si>
    <t>JN-HA-113442C</t>
  </si>
  <si>
    <t>64509181834
64536984876</t>
  </si>
  <si>
    <t>JN-HA-112004C</t>
  </si>
  <si>
    <t>JN-HA-111568C</t>
  </si>
  <si>
    <t>64533415556
64533455906</t>
  </si>
  <si>
    <t>JN-HA-114106C</t>
  </si>
  <si>
    <t>JN-HA-112354C</t>
  </si>
  <si>
    <t>JN-HA-111934C</t>
  </si>
  <si>
    <t>JN-HA-112328C</t>
  </si>
  <si>
    <t>JN-HA-113520C</t>
  </si>
  <si>
    <r>
      <rPr>
        <b/>
        <sz val="11"/>
        <color theme="1"/>
        <rFont val="宋体"/>
        <charset val="134"/>
        <scheme val="minor"/>
      </rPr>
      <t>BMW X5 (E53) ( 04.2000 - 10.2006 , 231 PS)</t>
    </r>
    <r>
      <rPr>
        <sz val="11"/>
        <color theme="1"/>
        <rFont val="宋体"/>
        <charset val="134"/>
        <scheme val="minor"/>
      </rPr>
      <t xml:space="preserve">
3.0 i 04.2000 - 10.2006, 2979 ccm, 231 PS</t>
    </r>
  </si>
  <si>
    <t>JN-HA-111567C</t>
  </si>
  <si>
    <t>64509143672
64536988869</t>
  </si>
  <si>
    <t>JN-HA-112355C</t>
  </si>
  <si>
    <t>JN-HA-113435C</t>
  </si>
  <si>
    <t>64506833627
64509271903</t>
  </si>
  <si>
    <t>JN-HA-113499C</t>
  </si>
  <si>
    <t>64509177035
64509209713</t>
  </si>
  <si>
    <t>JN-HA-113519C</t>
  </si>
  <si>
    <t>JNLP-BM00001</t>
  </si>
  <si>
    <r>
      <rPr>
        <b/>
        <sz val="11"/>
        <color theme="1"/>
        <rFont val="宋体"/>
        <charset val="134"/>
        <scheme val="minor"/>
      </rPr>
      <t>BMW 5 GT (F07) ( 08.2009 - 02.2017 , 163 - 313 PS)</t>
    </r>
    <r>
      <rPr>
        <sz val="11"/>
        <color theme="1"/>
        <rFont val="宋体"/>
        <charset val="134"/>
        <scheme val="minor"/>
      </rPr>
      <t xml:space="preserve">
520d 2.0, 04.2011 - 06.2013, 1995 ccm, 163 PS
520d 2.0, 04.2011 - 02.2017, 1995 ccm, 184 PS
528i 2.0, 07.2013 - 02.2017, 1997 ccm, 245 PS
530d 3.0, 09.2010 - 02.2017, 2993 ccm, 211 PS
530d 3.0, 08.2009 - 06.2012, 2993 ccm, 245 PS
530d 3.0, 07.2012 - 02.2017, 2993 ccm, 258 PS
530d xDrive 3.0, 06.2010 - 06.2012, 2993 ccm, 245 PS
530d xDrive 3.0, 07.2012 - 02.2017, 2993 ccm, 258 PS
535d 3.0, 03.2010 - 06.2012, 2993 ccm, 299 PS
535d 3.0, 07.2012 - 02.2017, 2993 ccm, 313 PS
535d xDrive 3.0, 03.2010 - 06.2012, 2993 ccm, 299 PS
535d xDrive 3.0, 07.2012 - 02.2017, 2993 ccm, 313 PS
</t>
    </r>
    <r>
      <rPr>
        <b/>
        <sz val="11"/>
        <color theme="1"/>
        <rFont val="宋体"/>
        <charset val="134"/>
        <scheme val="minor"/>
      </rPr>
      <t>BMW 5 Saloon (F10) ( 01.2009 - 10.2016 , 136 - 381 PS)</t>
    </r>
    <r>
      <rPr>
        <sz val="11"/>
        <color theme="1"/>
        <rFont val="宋体"/>
        <charset val="134"/>
        <scheme val="minor"/>
      </rPr>
      <t xml:space="preserve">
518d 2.0, 02.2013 - 06.2014, 1995 ccm, 136 PS
518d 2.0, 02.2013 - 06.2014, 1995 ccm, 143 PS
518d 2.0, 10.2013 - 10.2016, 1995 ccm, 150 PS
518d 2.0, 10.2013 - 10.2016, 1995 ccm, 163 PS
520d 2.0, 01.2013 - 06.2014, 1995 ccm, 136 PS
520d 2.0, 01.2009 - 10.2016, 1995 ccm, 163 PS
520d 2.0, 03.2010 - 06.2014, 1995 ccm, 184 PS
520d 2.0, 10.2013 - 10.2016, 1995 ccm, 190 PS
520d 2.0, 01.2013 - 06.2014, 1995 ccm, 200 PS
520 d, 07.2014 - 10.2016, 1995 ccm, 205 PS
520d 2.0, 10.2013 - 10.2016, 1995 ccm, 211 PS
520d xDrive 2.0, 10.2013 - 10.2016, 1995 ccm, 163 PS
520d xDrive 2.0, 10.2013 - 10.2016, 1995 ccm, 190 PS
520 d xDrive, 07.2014 - 10.2016, 1995 ccm, 205 PS
520d xDrive 2.0, 10.2013 - 10.2016, 1995 ccm, 211 PS
520i 2.0, 10.2010 - 10.2016, 1997 ccm, 163 PS
520i 2.0, 10.2010 - 10.2016, 1997 ccm, 184 PS
525d 3.0, 03.2010 - 08.2011, 2993 ccm, 204 PS
525d 2.0, 01.2011 - 10.2016, 1995 ccm, 211 PS
525d 2.0, 01.2011 - 10.2016, 1995 ccm, 218 PS
525d xDrive 2.0, 01.2011 - 10.2016, 1995 ccm, 211 PS
525d xDrive 2.0, 01.2011 - 10.2016, 1995 ccm, 218 PS
528i 2.0, 10.2010 - 10.2016, 1997 ccm, 245 PS
528i xDrive 2.0, 10.2010 - 10.2016, 1997 ccm, 245 PS
530d 3.0, 01.2009 - 08.2011, 2993 ccm, 245 PS
530d 3.0, 01.2011 - 10.2016, 2993 ccm, 258 PS
530d 3.0, 09.2010 - 10.2016, 2993 ccm, 286 PS
530d xDrive 3.0, 03.2011 - 10.2016, 2993 ccm, 258 PS
530d xDrive 3.0, 09.2010 - 10.2016, 2993 ccm, 286 PS
535d 3.0, 01.2011 - 10.2016, 2993 ccm, 313 PS
535d xDrive 3.0, 02.2011 - 10.2016, 2993 ccm, 313 PS
M550d xDrive 3.0, 07.2011 - 10.2016, 2993 ccm, 381 PS
</t>
    </r>
    <r>
      <rPr>
        <b/>
        <sz val="11"/>
        <color theme="1"/>
        <rFont val="宋体"/>
        <charset val="134"/>
        <scheme val="minor"/>
      </rPr>
      <t>BMW 5 Touring (F11) ( 11.2009 - 02.2017 , 136 - 381 PS)</t>
    </r>
    <r>
      <rPr>
        <sz val="11"/>
        <color theme="1"/>
        <rFont val="宋体"/>
        <charset val="134"/>
        <scheme val="minor"/>
      </rPr>
      <t xml:space="preserve">
518d 2.0, 10.2012 - 02.2017, 1995 ccm, 136 PS
518d 2.0, 10.2012 - 07.2014, 1995 ccm, 143 PS
520d 2.0, 11.2009 - 02.2017, 1995 ccm, 163 PS
520d 2.0, 11.2009 - 10.2016, 1995 ccm, 184 PS
520d 2.0, 10.2013 - 02.2017, 1995 ccm, 190 PS
520d 2.0, 11.2009 - 10.2016, 1995 ccm, 200 PS
520d 2.0, 10.2013 - 02.2017, 1995 ccm, 211 PS
520d xDrive 2.0, 10.2013 - 02.2017, 1995 ccm, 163 PS
520d xDrive 2.0, 10.2013 - 02.2017, 1995 ccm, 190 PS
520d xDrive 2.0, 10.2013 - 02.2017, 1995 ccm, 211 PS
520i 2.0, 09.2011 - 02.2017, 1997 ccm, 163 PS
520i 2.0, 10.2010 - 02.2017, 1997 ccm, 184 PS
520d 2.0 (B47 D20 A), 07.2014 - 10.2016, 1995 ccm, 205 PS
520d xDrive 2.0 (B47 D20 A), 07.2014 - 10.2016, 1995 ccm, 205 PS
525d 3.0, 11.2009 - 08.2011, 2993 ccm, 204 PS
525d 2.0, 03.2011 - 02.2017, 1995 ccm, 211 PS
525d 2.0, 03.2011 - 02.2017, 1995 ccm, 218 PS
525d xDrive 2.0, 02.2011 - 02.2017, 1995 ccm, 211 PS
525d xDrive 2.0, 02.2011 - 02.2017, 1995 ccm, 218 PS
528i 2.0, 10.2010 - 02.2017, 1997 ccm, 245 PS
528i xDrive 2.0, 03.2011 - 02.2017, 1997 ccm, 245 PS
530d 3.0, 11.2009 - 08.2011, 2993 ccm, 245 PS
530d 3.0, 02.2011 - 02.2017, 2993 ccm, 258 PS
530d 3.0, 09.2011 - 02.2017, 2993 ccm, 286 PS
530d xDrive 3.0, 07.2010 - 02.2017, 2993 ccm, 258 PS
530d xDrive 3.0, 09.2011 - 02.2017, 2993 ccm, 286 PS
535d 3.0, 03.2010 - 08.2011, 2993 ccm, 299 PS
535d 3.0, 03.2011 - 02.2017, 2993 ccm, 313 PS
535d xDrive 3.0, 01.2011 - 02.2017, 2993 ccm, 313 PS
M550d xDrive 3.0, 10.2010 - 02.2017, 2993 ccm, 381 PS
</t>
    </r>
    <r>
      <rPr>
        <b/>
        <sz val="11"/>
        <color theme="1"/>
        <rFont val="宋体"/>
        <charset val="134"/>
        <scheme val="minor"/>
      </rPr>
      <t>BMW 6 Gran Coupe (F06) ( 09.2011 - 10.2018 , 313 PS)</t>
    </r>
    <r>
      <rPr>
        <sz val="11"/>
        <color theme="1"/>
        <rFont val="宋体"/>
        <charset val="134"/>
        <scheme val="minor"/>
      </rPr>
      <t xml:space="preserve">
640d 3.0, 09.2011 - 10.2018, 2993 ccm, 313 PS
640d xDrive 3.0, 01.2013 - 10.2018, 2993 ccm, 313 PS
</t>
    </r>
    <r>
      <rPr>
        <b/>
        <sz val="11"/>
        <color theme="1"/>
        <rFont val="宋体"/>
        <charset val="134"/>
        <scheme val="minor"/>
      </rPr>
      <t>BMW 6 Convertible (F12) ( 09.2011 - 06.2018 , 313 PS)</t>
    </r>
    <r>
      <rPr>
        <sz val="11"/>
        <color theme="1"/>
        <rFont val="宋体"/>
        <charset val="134"/>
        <scheme val="minor"/>
      </rPr>
      <t xml:space="preserve">
640d 3.0, 09.2011 - 06.2018, 2993 ccm, 313 PS
640d xDrive 3.0, 09.2011 - 06.2018, 2993 ccm, 313 PS
</t>
    </r>
    <r>
      <rPr>
        <b/>
        <sz val="11"/>
        <color theme="1"/>
        <rFont val="宋体"/>
        <charset val="134"/>
        <scheme val="minor"/>
      </rPr>
      <t>BMW 6 Coupe (F13) ( 11.2010 - 10.2017 , 313 PS)</t>
    </r>
    <r>
      <rPr>
        <sz val="11"/>
        <color theme="1"/>
        <rFont val="宋体"/>
        <charset val="134"/>
        <scheme val="minor"/>
      </rPr>
      <t xml:space="preserve">
640d 3.0, 11.2010 - 10.2017, 2993 ccm, 313 PS
640d xDrive 3.0, 09.2011 - 10.2017, 2993 ccm, 313 PS
</t>
    </r>
    <r>
      <rPr>
        <b/>
        <sz val="11"/>
        <color theme="1"/>
        <rFont val="宋体"/>
        <charset val="134"/>
        <scheme val="minor"/>
      </rPr>
      <t>BMW 7 (F01, F02, F03, F04) ( 02.2008 - 12.2015 , 211 - 381 PS)</t>
    </r>
    <r>
      <rPr>
        <sz val="11"/>
        <color theme="1"/>
        <rFont val="宋体"/>
        <charset val="134"/>
        <scheme val="minor"/>
      </rPr>
      <t xml:space="preserve">
730d 3.0, 02.2008 - 05.2015, 2993 ccm, 211 PS
730d 3.0, 02.2008 - 07.2012, 2993 ccm, 245 PS
730d 3.0, 07.2012 - 05.2015, 2993 ccm, 258 PS
730d xDrive 3.0 (N57D30A), 11.2011 - 05.2015, 2993 ccm, 211 PS
730d xDrive 3.0, 11.2011 - 05.2015, 2993 ccm, 258 PS
740d 3.0, 09.2009 - 12.2015, 2993 ccm, 306 PS
740d 3.0, 07.2012 - 12.2015, 2993 ccm, 313 PS
740d xDrive 3.0, 09.2009 - 12.2015, 2993 ccm, 306 PS
740d xDrive 3.0, 07.2012 - 12.2015, 2993 ccm, 313 PS
750d xDrive 3.0, 07.2012 - 12.2015, 2993 ccm, 381 PS</t>
    </r>
  </si>
  <si>
    <t>JNLP-BM00002</t>
  </si>
  <si>
    <r>
      <rPr>
        <b/>
        <sz val="11"/>
        <color theme="1"/>
        <rFont val="宋体"/>
        <charset val="134"/>
        <scheme val="minor"/>
      </rPr>
      <t>BMW 1 Hatchback (F20) ( 11.2010 - 06.2019 , 95 - 326 PS)</t>
    </r>
    <r>
      <rPr>
        <sz val="11"/>
        <color theme="1"/>
        <rFont val="宋体"/>
        <charset val="134"/>
        <scheme val="minor"/>
      </rPr>
      <t xml:space="preserve">
114d 1.6, 10.2012 - 06.2015, 1598 ccm, 95 PS
114d 1.5, 06.2015 - 06.2019, 1496 ccm, 95 PS
114i 1.6, 11.2011 - 02.2015, 1598 ccm, 102 PS
116d 1.6, 11.2012 - 02.2015, 1598 ccm, 116 PS
116d 2.0, 12.2010 - 02.2015, 1995 ccm, 116 PS
116d 1.5, 03.2015 - 06.2019, 1496 ccm, 116 PS
116i 1.5, 03.2015 - 06.2019, 1499 ccm, 109 PS
116i 1.6, 12.2010 - 02.2015, 1598 ccm, 136 PS
118d 2.0, 12.2010 - 02.2015, 1995 ccm, 136 PS
118d 2.0, 12.2010 - 02.2015, 1995 ccm, 143 PS
118d 2.0, 03.2015 - 06.2019, 1995 ccm, 150 PS
118d xDrive 2.0, 07.2013 - 02.2015, 1995 ccm, 143 PS
118d xDrive 2.0, 03.2015 - 06.2019, 1995 ccm, 150 PS
118i 1.6, 03.2015 - 06.2015, 1598 ccm, 136 PS
118i 1.5, 03.2015 - 06.2019, 1499 ccm, 136 PS
118i 1.6, 11.2010 - 02.2015, 1598 ccm, 170 PS
120d 2.0, 12.2010 - 06.2019, 1995 ccm, 163 PS
120d 2.0, 12.2010 - 02.2015, 1995 ccm, 184 PS
120d 2.0, 03.2015 - 06.2019, 1995 ccm, 190 PS
120d 2.0, 01.2011 - 02.2015, 1995 ccm, 200 PS
120d xDrive 2.0, 02.2012 - 02.2015, 1995 ccm, 184 PS
120d xDrive 2.0, 03.2015 - 06.2019, 1995 ccm, 190 PS
120i 1.6, 03.2015 - 06.2016, 1598 ccm, 177 PS
120i 2.0, 09.2015 - 06.2019, 1998 ccm, 184 PS
125d 2.0, 08.2011 - 06.2019, 1995 ccm, 211 PS
125d 2.0, 08.2011 - 02.2015, 1995 ccm, 218 PS
125d 2.0, 03.2015 - 06.2019, 1995 ccm, 224 PS
125i 2.0, 08.2011 - 11.2017, 1997 ccm, 218 PS
125i 2.0, 09.2015 - 06.2019, 1998 ccm, 224 PS
125i 2.0, 03.2013 - 11.2017, 1997 ccm, 238 PS
M135i 3.0, 11.2011 - 02.2015, 2979 ccm, 320 PS
M135i 3.0, 03.2015 - 06.2016, 2979 ccm, 326 PS
M135i xDrive 3.0, 02.2012 - 02.2015, 2979 ccm, 320 PS
M135i xDrive 3.0, 03.2015 - 06.2016, 2979 ccm, 326 PS
</t>
    </r>
    <r>
      <rPr>
        <b/>
        <sz val="11"/>
        <color theme="1"/>
        <rFont val="宋体"/>
        <charset val="134"/>
        <scheme val="minor"/>
      </rPr>
      <t>BMW 1 Hatchback (F21) ( 12.2011 - ... , 95 - 326 PS)</t>
    </r>
    <r>
      <rPr>
        <sz val="11"/>
        <color theme="1"/>
        <rFont val="宋体"/>
        <charset val="134"/>
        <scheme val="minor"/>
      </rPr>
      <t xml:space="preserve">
114d 1.6, 07.2012 - ..., 1598 ccm, 95 PS
114d 1.5, 06.2015 - ..., 1496 ccm, 95 PS
114i 1.6, 12.2011 - ..., 1598 ccm, 102 PS
116d 1.6, 12.2011 - ..., 1598 ccm, 116 PS
116d 2.0, 01.2012 - ..., 1995 ccm, 116 PS
116d 1.5, 03.2015 - ..., 1496 ccm, 116 PS
116i 1.5, 03.2015 - ..., 1499 ccm, 109 PS
116i 1.6, 12.2011 - ..., 1598 ccm, 136 PS
118d 2.0, 12.2011 - ..., 1995 ccm, 136 PS
118d 2.0, 12.2011 - ..., 1995 ccm, 143 PS
118d 2.0, 03.2015 - ..., 1995 ccm, 150 PS
118d xDrive 2.0, 05.2013 - ..., 1995 ccm, 143 PS
118d xDrive 2.0, 03.2015 - ..., 1995 ccm, 150 PS
118i 1.6, 03.2015 - ..., 1598 ccm, 136 PS
118i 1.5, 03.2015 - ..., 1499 ccm, 136 PS
118i 1.6, 07.2012 - ..., 1598 ccm, 170 PS
120d 2.0, 07.2012 - ..., 1995 ccm, 163 PS
120d 2.0, 07.2012 - ..., 1995 ccm, 184 PS
120d 2.0, 03.2015 - ..., 1995 ccm, 190 PS
120d 2.0, 01.2012 - ..., 1995 ccm, 200 PS
120d xDrive 2.0, 02.2012 - ..., 1995 ccm, 184 PS
120d xDrive 2.0, 03.2015 - ..., 1995 ccm, 190 PS
120d xDrive 2.0, 01.2012 - ..., 1995 ccm, 200 PS
120i 1.6, 03.2015 - ..., 1598 ccm, 177 PS
120i 2.0, 10.2015 - ..., 1998 ccm, 184 PS
125d 2.0, 12.2011 - ..., 1995 ccm, 211 PS
125d 2.0, 12.2011 - ..., 1995 ccm, 218 PS
125d 2.0, 03.2015 - ..., 1995 ccm, 224 PS
125i 2.0, 12.2011 - ..., 1997 ccm, 218 PS
125i 2.0, 10.2015 - ..., 1998 ccm, 224 PS
125i 2.0, 03.2013 - ..., 1997 ccm, 238 PS
M135i 3.0, 12.2011 - ..., 2979 ccm, 320 PS
M135i 3.0, 03.2015 - ..., 2979 ccm, 326 PS
M135i xDrive 3.0, 02.2012 - ..., 2979 ccm, 320 PS
M135i xDrive 3.0, 03.2015 - ..., 2979 ccm, 326 PS
</t>
    </r>
    <r>
      <rPr>
        <b/>
        <sz val="11"/>
        <color theme="1"/>
        <rFont val="宋体"/>
        <charset val="134"/>
        <scheme val="minor"/>
      </rPr>
      <t>BMW 2 Coupe (F22, F87) ( 10.2012 - ... , 136 - 411 PS)</t>
    </r>
    <r>
      <rPr>
        <sz val="11"/>
        <color theme="1"/>
        <rFont val="宋体"/>
        <charset val="134"/>
        <scheme val="minor"/>
      </rPr>
      <t xml:space="preserve">
218d 2.0, 07.2015 - ..., 1995 ccm, 136 PS
218d 2.0, 01.2014 - ..., 1995 ccm, 143 PS
218d 2.0, 07.2015 - ..., 1995 ccm, 150 PS
220d 2.0, 11.2014 - ..., 1995 ccm, 163 PS
220d 2.0, 10.2012 - 11.2014, 1995 ccm, 184 PS
220d 2.0, 03.2014 - ..., 1995 ccm, 190 PS
220d 2.0, 10.2012 - 11.2014, 1995 ccm, 200 PS
220i 2.0, 10.2013 - ..., 1997 ccm, 184 PS
220i 2.0, 09.2015 - ..., 1998 ccm, 184 PS
225d 2.0, 01.2014 - ..., 1995 ccm, 218 PS
225d 2.0, 07.2015 - ..., 1995 ccm, 224 PS
228i 2.0, 07.2014 - ..., 1997 ccm, 245 PS
M235i 3.0, 10.2013 - ..., 2979 ccm, 326 PS
M235i xDrive 3.0, 07.2014 - ..., 2979 ccm, 326 PS
M2 3.0, 11.2015 - 06.2018, 2979 ccm, 370 PS
M2 Competition, 06.2018 - ..., 2979 ccm, 411 PS
</t>
    </r>
    <r>
      <rPr>
        <b/>
        <sz val="11"/>
        <color theme="1"/>
        <rFont val="宋体"/>
        <charset val="134"/>
        <scheme val="minor"/>
      </rPr>
      <t>BMW 2 Convertible (F23) ( 04.2014 - ... , 184 - 326 PS)</t>
    </r>
    <r>
      <rPr>
        <sz val="11"/>
        <color theme="1"/>
        <rFont val="宋体"/>
        <charset val="134"/>
        <scheme val="minor"/>
      </rPr>
      <t xml:space="preserve">
220i 2.0, 04.2014 - 07.2016, 1997 ccm, 184 PS
220i 2.0, 09.2015 - ..., 1998 ccm, 184 PS
228i 2.0, 11.2014 - ..., 1997 ccm, 245 PS
M235i 3.0, 11.2014 - ..., 2979 ccm, 326 PS
M235i xDrive 3.0, 07.2015 - ..., 2979 ccm, 326 PS
</t>
    </r>
    <r>
      <rPr>
        <b/>
        <sz val="11"/>
        <color theme="1"/>
        <rFont val="宋体"/>
        <charset val="134"/>
        <scheme val="minor"/>
      </rPr>
      <t>BMW 3 Saloon (F30, F80) ( 03.2011 - 10.2018 , 116 - 460 PS)</t>
    </r>
    <r>
      <rPr>
        <sz val="11"/>
        <color theme="1"/>
        <rFont val="宋体"/>
        <charset val="134"/>
        <scheme val="minor"/>
      </rPr>
      <t xml:space="preserve">
316d 2.0, 05.2011 - 10.2018, 1995 ccm, 116 PS
316i 1.6, 10.2012 - 08.2016, 1598 ccm, 136 PS
318d 2.0, 05.2011 - 10.2018, 1995 ccm, 136 PS
318d 2.0, 05.2011 - 06.2015, 1995 ccm, 143 PS
318d 2.0, 10.2014 - 10.2018, 1995 ccm, 150 PS
318d xDrive 2.0, 11.2012 - 05.2015, 1995 ccm, 143 PS
318d xDrive 2.0, 11.2014 - 02.2018, 1995 ccm, 150 PS
320d 2.0, 03.2011 - 03.2016, 1995 ccm, 184 PS
320d 2.0, 10.2014 - 10.2018, 1995 ccm, 190 PS
320d 2.0, 03.2011 - 03.2016, 1995 ccm, 200 PS
320d 2.0, 04.2011 - 10.2018, 1995 ccm, 163 PS
320d xDrive 2.0, 05.2011 - 10.2018, 1995 ccm, 163 PS
320d xDrive 2.0, 10.2011 - 07.2015, 1995 ccm, 184 PS
320d xDrive 2.0, 10.2014 - 10.2018, 1995 ccm, 190 PS
320d xDrive 2.0, 05.2011 - 06.2015, 1995 ccm, 200 PS
320i 2.0, 04.2011 - 10.2018, 1997 ccm, 184 PS
320i 2.0, 09.2014 - 10.2018, 1998 ccm, 184 PS
320i 1.6, 04.2012 - 06.2016, 1598 ccm, 170 PS
320i xDrive 2.0, 05.2011 - 06.2015, 1997 ccm, 184 PS
320i xDrive 2.0, 09.2014 - 10.2018, 1998 ccm, 184 PS
325d 2.0, 07.2012 - 02.2016, 1995 ccm, 211 PS
325d 2.0, 07.2012 - 02.2016, 1995 ccm, 218 PS
325d 2.0, 04.2015 - 02.2018, 1995 ccm, 224 PS
328i 2.0, 04.2011 - 07.2016, 1997 ccm, 245 PS
328i xDrive 2.0, 05.2011 - 07.2016, 1997 ccm, 245 PS
330d 3.0, 01.2012 - 10.2018, 2993 ccm, 258 PS
330d 3.0, 01.2012 - 10.2018, 2993 ccm, 286 PS
330d xDrive 3.0, 01.2012 - 10.2018, 2993 ccm, 258 PS
330d xDrive 3.0, 01.2012 - 10.2018, 2993 ccm, 286 PS
335d xDrive 3.0, 11.2012 - 10.2018, 2993 ccm, 313 PS
335i 3.0, 04.2011 - 07.2015, 2979 ccm, 306 PS
335i 3.0, 04.2011 - 07.2013, 2979 ccm, 326 PS
335i 3.0, 07.2013 - 07.2015, 2979 ccm, 340 PS
335i xDrive 3.0, 05.2011 - 07.2015, 2979 ccm, 306 PS
335i xDrive 3.0, 04.2011 - 07.2013, 2979 ccm, 326 PS
335i xDrive 3.0, 07.2013 - 07.2015, 2979 ccm, 340 PS
M3 3.0, 04.2012 - 10.2018, 2979 ccm, 431 PS
M3 Competition 3.0, 03.2016 - 10.2018, 2979 ccm, 450 PS
M3 CS, 01.2018 - 10.2018, 2979 ccm, 460 PS
</t>
    </r>
    <r>
      <rPr>
        <b/>
        <sz val="11"/>
        <color theme="1"/>
        <rFont val="宋体"/>
        <charset val="134"/>
        <scheme val="minor"/>
      </rPr>
      <t>BMW 3 Touring (F31) ( 07.2011 - 06.2019 , 116 - 340 PS)</t>
    </r>
    <r>
      <rPr>
        <sz val="11"/>
        <color theme="1"/>
        <rFont val="宋体"/>
        <charset val="134"/>
        <scheme val="minor"/>
      </rPr>
      <t xml:space="preserve">
316d 2.0, 02.2012 - 06.2019, 1995 ccm, 116 PS
316i 1.6, 03.2012 - 08.2016, 1598 ccm, 136 PS
318d 2.0, 07.2011 - 06.2019, 1995 ccm, 136 PS
318d 2.0, 07.2011 - 06.2015, 1995 ccm, 143 PS
318d 2.0, 09.2014 - 06.2019, 1995 ccm, 150 PS
318d xDrive 2.0, 01.2013 - 05.2015, 1995 ccm, 143 PS
318d xDrive 2.0, 03.2015 - 02.2018, 1995 ccm, 150 PS
320d 2.0, 07.2011 - 06.2019, 1995 ccm, 163 PS
320d 2.0, 07.2011 - 02.2016, 1995 ccm, 184 PS
320d 2.0, 09.2014 - 06.2019, 1995 ccm, 190 PS
320d 2.0, 07.2011 - 02.2016, 1995 ccm, 200 PS
320d xDrive 2.0, 01.2012 - 06.2015, 1995 ccm, 184 PS
320d xDrive 2.0, 07.2015 - 06.2019, 1995 ccm, 190 PS
320i 2.0, 02.2012 - 06.2015, 1997 ccm, 163 PS
320i 2.0, 02.2012 - 06.2015, 1997 ccm, 184 PS
320i 2.0, 10.2014 - 06.2019, 1998 ccm, 184 PS
320i xDrive 2.0, 01.2012 - 06.2015, 1997 ccm, 163 PS
320i xDrive 2.0, 01.2012 - 06.2015, 1997 ccm, 184 PS
320i xDrive 2.0, 09.2014 - 06.2019, 1998 ccm, 184 PS
325d 2.0, 09.2012 - 02.2016, 1995 ccm, 211 PS
325d 2.0, 09.2012 - 02.2016, 1995 ccm, 218 PS
325d 2.0, 04.2015 - 02.2018, 1995 ccm, 224 PS
328i 2.0, 01.2012 - 06.2015, 1997 ccm, 245 PS
328i xDrive 2.0, 06.2012 - 06.2016, 1997 ccm, 245 PS
330d 3.0, 01.2012 - 06.2019, 2993 ccm, 258 PS
330d 3.0, 01.2012 - 06.2019, 2993 ccm, 286 PS
330d xDrive 3.0, 06.2012 - 06.2019, 2993 ccm, 258 PS
330d xDrive 3.0, 06.2012 - 06.2019, 2993 ccm, 286 PS
335d xDrive 3.0, 04.2013 - 06.2019, 2993 ccm, 313 PS
335i 3.0, 07.2012 - 06.2015, 2979 ccm, 306 PS
335i 3.0, 07.2012 - 07.2013, 2979 ccm, 326 PS
335i 3.0, 07.2013 - 06.2015, 2979 ccm, 340 PS
335i xDrive 3.0, 07.2012 - 06.2015, 2979 ccm, 306 PS
335i xDrive 3.0, 07.2012 - 07.2013, 2979 ccm, 326 PS
335i xDrive 3.0, 07.2013 - 06.2015, 2979 ccm, 340 PS
</t>
    </r>
    <r>
      <rPr>
        <b/>
        <sz val="11"/>
        <color theme="1"/>
        <rFont val="宋体"/>
        <charset val="134"/>
        <scheme val="minor"/>
      </rPr>
      <t>BMW 3 GT (F34) ( 07.2012 - ... , 136 - 340 PS)</t>
    </r>
    <r>
      <rPr>
        <sz val="11"/>
        <color theme="1"/>
        <rFont val="宋体"/>
        <charset val="134"/>
        <scheme val="minor"/>
      </rPr>
      <t xml:space="preserve">
318d 2.0, 03.2013 - ..., 1995 ccm, 136 PS
318d 2.0, 03.2013 - ..., 1995 ccm, 143 PS
318d 2.0, 07.2015 - ..., 1995 ccm, 150 PS
320d 2.0, 03.2013 - ..., 1995 ccm, 163 PS
320d 2.0, 03.2013 - 07.2015, 1995 ccm, 184 PS
320d 2.0, 07.2015 - ..., 1995 ccm, 190 PS
320d 2.0, 05.2013 - 07.2015, 1995 ccm, 200 PS
320d xDrive 2.0, 03.2013 - ..., 1995 ccm, 163 PS
320d xDrive 2.0, 03.2013 - 07.2015, 1995 ccm, 184 PS
320d xDrive 2.0, 07.2015 - ..., 1995 ccm, 190 PS
320d xDrive 2.0, 05.2013 - 07.2015, 1995 ccm, 200 PS
320i 2.0, 07.2012 - 06.2016, 1997 ccm, 163 PS
320i 2.0, 07.2012 - 06.2016, 1997 ccm, 184 PS
320i 2.0, 09.2015 - ..., 1998 ccm, 184 PS
320i xDrive 2.0, 11.2012 - 06.2016, 1997 ccm, 163 PS
320i xDrive 2.0, 11.2012 - 06.2016, 1997 ccm, 184 PS
320i xDrive 2.0, 10.2015 - ..., 1998 ccm, 184 PS
325d 2.0, 07.2013 - ..., 1995 ccm, 211 PS
325d 2.0, 03.2013 - ..., 1995 ccm, 218 PS
325d 2.0, 07.2016 - ..., 1995 ccm, 224 PS
328i 2.0, 08.2012 - 02.2015, 1997 ccm, 245 PS
328i xDrive 2.0, 03.2013 - 07.2016, 1997 ccm, 245 PS
330d 3.0, 01.2014 - ..., 2993 ccm, 258 PS
330d 3.0, 01.2014 - ..., 2993 ccm, 286 PS
330d xDrive 3.0, 01.2014 - ..., 2993 ccm, 258 PS
330d xDrive 3.0, 01.2014 - ..., 2993 ccm, 286 PS
335d xDrive 3.0, 01.2014 - ..., 2993 ccm, 313 PS
335i 3.0, 03.2013 - ..., 2979 ccm, 306 PS
335i 3.0, 03.2013 - 03.2014, 2979 ccm, 326 PS
335i 3.0, 07.2013 - ..., 2979 ccm, 340 PS
335i xDrive 3.0, 03.2013 - ..., 2979 ccm, 306 PS
335i xDrive 3.0, 03.2013 - 03.2014, 2979 ccm, 326 PS
335i xDrive 3.0, 03.2014 - ..., 2979 ccm, 340 PS
</t>
    </r>
    <r>
      <rPr>
        <b/>
        <sz val="11"/>
        <color theme="1"/>
        <rFont val="宋体"/>
        <charset val="134"/>
        <scheme val="minor"/>
      </rPr>
      <t>BMW 4 Coupe (F32, F82) ( 07.2013 - ... , 163 - 500 PS)</t>
    </r>
    <r>
      <rPr>
        <sz val="11"/>
        <color theme="1"/>
        <rFont val="宋体"/>
        <charset val="134"/>
        <scheme val="minor"/>
      </rPr>
      <t xml:space="preserve">
420d 2.0, 07.2013 - ..., 1995 ccm, 163 PS
420d 2.0, 07.2013 - 03.2015, 1995 ccm, 184 PS
420d 2.0, 03.2015 - ..., 1995 ccm, 190 PS
420d 2.0, 07.2013 - 03.2015, 1995 ccm, 200 PS
420d xDrive 2.0, 11.2013 - ..., 1995 ccm, 163 PS
420d xDrive 2.0, 11.2013 - 03.2015, 1995 ccm, 184 PS
420d xDrive 2.0, 03.2015 - ..., 1995 ccm, 190 PS
420d xDrive 2.0, 11.2013 - 03.2015, 1995 ccm, 200 PS
420i 2.0, 11.2013 - 02.2017, 1997 ccm, 163 PS
420i 2.0, 11.2013 - 02.2017, 1997 ccm, 184 PS
420i 2.0, 02.2016 - ..., 1998 ccm, 184 PS
420i xDrive 2.0, 11.2013 - 02.2016, 1997 ccm, 163 PS
420i xDrive 2.0, 11.2013 - 02.2016, 1997 ccm, 184 PS
420i xDrive 2.0, 02.2016 - ..., 1998 ccm, 184 PS
420i 2.0 (B48 B20 A), 02.2016 - ..., 1998 ccm, 163 PS
420i xDrive 2.0 (B48 B20 A), 02.2016 - ..., 1998 ccm, 163 PS
425d 2.0, 01.2014 - 02.2016, 1995 ccm, 211 PS
425d 2.0, 01.2014 - 02.2016, 1995 ccm, 218 PS
425d 2.0, 03.2016 - 10.2017, 1995 ccm, 224 PS
428i 2.0, 07.2013 - 02.2017, 1997 ccm, 245 PS
428i xDrive 2.0, 07.2013 - 02.2016, 1997 ccm, 245 PS
430d 3.0, 11.2013 - ..., 2993 ccm, 258 PS
430d 3.0, 11.2013 - ..., 2993 ccm, 286 PS
430d xDrive 3.0, 01.2014 - ..., 2993 ccm, 258 PS
430d xDrive 3.0, 11.2013 - ..., 2993 ccm, 286 PS
435d xDrive 3.0, 11.2013 - ..., 2993 ccm, 313 PS
435i 3.0, 07.2013 - 02.2016, 2979 ccm, 306 PS
435i 3.0, 07.2013 - 02.2016, 2979 ccm, 340 PS
435i xDrive 3.0, 07.2013 - 02.2016, 2979 ccm, 306 PS
435i xDrive 3.0, 07.2013 - 02.2016, 2979 ccm, 340 PS
M4 3.0, 01.2014 - ..., 2979 ccm, 431 PS
M4 3.0, 03.2016 - ..., 2979 ccm, 450 PS
M4 CS 3.0, 09.2016 - 06.2019, 2979 ccm, 460 PS
M4 GTS 3.0, 03.2016 - 02.2017, 2979 ccm, 500 PS
</t>
    </r>
    <r>
      <rPr>
        <b/>
        <sz val="11"/>
        <color theme="1"/>
        <rFont val="宋体"/>
        <charset val="134"/>
        <scheme val="minor"/>
      </rPr>
      <t>BMW 4 Convertible (F33, F83) ( 10.2013 - ... , 163 - 450 PS)</t>
    </r>
    <r>
      <rPr>
        <sz val="11"/>
        <color theme="1"/>
        <rFont val="宋体"/>
        <charset val="134"/>
        <scheme val="minor"/>
      </rPr>
      <t xml:space="preserve">
420d 2.0, 10.2013 - ..., 1995 ccm, 163 PS
420d 2.0, 10.2013 - 07.2015, 1995 ccm, 184 PS
420d 2.0, 07.2015 - ..., 1995 ccm, 190 PS
420d 2.0, 10.2013 - 07.2015, 1995 ccm, 200 PS
420i 2.0, 07.2014 - 02.2016, 1997 ccm, 163 PS
420 i, 02.2016 - ..., 1998 ccm, 163 PS
420i 2.0, 07.2014 - 02.2016, 1997 ccm, 184 PS
420i 2.0, 02.2016 - ..., 1998 ccm, 184 PS
425d 2.0, 07.2014 - 02.2016, 1995 ccm, 211 PS
425d 2.0, 07.2014 - 02.2016, 1995 ccm, 218 PS
425d 2.0, 03.2016 - 02.2018, 1995 ccm, 224 PS
428i 2.0, 10.2013 - 02.2017, 1997 ccm, 245 PS
428i xDrive 2.0, 01.2014 - 02.2016, 1997 ccm, 245 PS
430d 3.0, 07.2014 - ..., 2993 ccm, 258 PS
430d 3.0, 10.2013 - ..., 2993 ccm, 286 PS
435d xDrive 3.0, 07.2014 - ..., 2993 ccm, 313 PS
435i 3.0, 10.2013 - 02.2016, 2979 ccm, 306 PS
435i 3.0, 10.2013 - 02.2016, 2979 ccm, 340 PS
435i xDrive 3.0, 07.2014 - 02.2016, 2979 ccm, 306 PS
435i xDrive 3.0, 07.2014 - 02.2016, 2979 ccm, 340 PS
M4 3.0, 07.2014 - ..., 2979 ccm, 431 PS
M4 3.0, 03.2016 - ..., 2979 ccm, 450 PS
</t>
    </r>
    <r>
      <rPr>
        <b/>
        <sz val="11"/>
        <color theme="1"/>
        <rFont val="宋体"/>
        <charset val="134"/>
        <scheme val="minor"/>
      </rPr>
      <t>BMW 4 Gran Coupe (F36) ( 03.2014 - ... , 136 - 340 PS)</t>
    </r>
    <r>
      <rPr>
        <sz val="11"/>
        <color theme="1"/>
        <rFont val="宋体"/>
        <charset val="134"/>
        <scheme val="minor"/>
      </rPr>
      <t xml:space="preserve">
418d 2.0, 03.2014 - ..., 1995 ccm, 136 PS
418d 2.0, 03.2014 - 06.2015, 1995 ccm, 143 PS
418d 2.0, 07.2015 - ..., 1995 ccm, 150 PS
420d 2.0, 03.2014 - ..., 1995 ccm, 163 PS
420d 2.0, 03.2014 - 03.2015, 1995 ccm, 184 PS
420d 2.0, 03.2015 - ..., 1995 ccm, 190 PS
420d 2.0, 03.2014 - 03.2015, 1995 ccm, 200 PS
420d xDrive 2.0, 03.2014 - ..., 1995 ccm, 163 PS
420d xDrive 2.0, 03.2014 - 03.2015, 1995 ccm, 184 PS
420d xDrive 2.0, 03.2015 - ..., 1995 ccm, 190 PS
420d xDrive 2.0, 03.2014 - 03.2015, 1995 ccm, 200 PS
420i 2.0, 03.2014 - 02.2017, 1997 ccm, 163 PS
420i 2.0, 03.2014 - 02.2017, 1997 ccm, 184 PS
420i 2.0, 02.2016 - ..., 1998 ccm, 184 PS
420i xDrive 2.0, 03.2014 - 02.2016, 1997 ccm, 163 PS
420i xDrive 2.0, 07.2014 - 02.2016, 1997 ccm, 184 PS
420i xDrive 2.0, 02.2016 - ..., 1998 ccm, 184 PS
420i 2.0 (B48 B20 A), 02.2016 - ..., 1998 ccm, 163 PS
420i xDrive 2.0 (B48 B20 A), 02.2016 - ..., 1998 ccm, 163 PS
428i 2.0, 03.2014 - 02.2016, 1997 ccm, 245 PS
428i xDrive 2.0, 03.2014 - 02.2016, 1997 ccm, 245 PS
430d 3.0, 07.2014 - ..., 2993 ccm, 258 PS
430d 3.0, 07.2014 - ..., 2993 ccm, 286 PS
430d xDrive 3.0, 07.2014 - ..., 2993 ccm, 258 PS
430d xDrive 3.0, 07.2014 - ..., 2993 ccm, 286 PS
435d xDrive 3.0, 07.2014 - ..., 2993 ccm, 313 PS
435i 3.0, 03.2014 - 02.2016, 2979 ccm, 306 PS
435i 3.0, 03.2014 - 02.2016, 2979 ccm, 340 PS
435i xDrive 3.0, 07.2014 - 02.2016, 2979 ccm, 306 PS
435i xDrive 3.0, 07.2014 - 02.2016, 2979 ccm, 340 PS</t>
    </r>
  </si>
  <si>
    <t>JNHP3-BM100</t>
  </si>
  <si>
    <r>
      <rPr>
        <b/>
        <sz val="11"/>
        <color theme="1"/>
        <rFont val="宋体"/>
        <charset val="134"/>
        <scheme val="minor"/>
      </rPr>
      <t>BMW 1 Hatchback (F20) ( 11.2010 - 06.2016 , 102 - 177 PS)</t>
    </r>
    <r>
      <rPr>
        <sz val="11"/>
        <color theme="1"/>
        <rFont val="宋体"/>
        <charset val="134"/>
        <scheme val="minor"/>
      </rPr>
      <t xml:space="preserve">
114i 1.6, 11.2011 - 02.2015, 1598 ccm, 102 PS
116i 1.6, 12.2010 - 02.2015, 1598 ccm, 136 PS
118i 1.6, 03.2015 - 06.2015, 1598 ccm, 136 PS
118i 1.6, 11.2010 - 02.2015, 1598 ccm, 170 PS
120i 1.6, 03.2015 - 06.2016, 1598 ccm, 177 PS
</t>
    </r>
    <r>
      <rPr>
        <b/>
        <sz val="11"/>
        <color theme="1"/>
        <rFont val="宋体"/>
        <charset val="134"/>
        <scheme val="minor"/>
      </rPr>
      <t>BMW 1 Hatchback (F21) ( 12.2011 - ... , 102 - 177 PS)</t>
    </r>
    <r>
      <rPr>
        <sz val="11"/>
        <color theme="1"/>
        <rFont val="宋体"/>
        <charset val="134"/>
        <scheme val="minor"/>
      </rPr>
      <t xml:space="preserve">
114i 1.6, 12.2011 - ..., 1598 ccm, 102 PS
116i 1.6, 12.2011 - ..., 1598 ccm, 136 PS
118i 1.6, 03.2015 - ..., 1598 ccm, 136 PS
118i 1.6, 07.2012 - ..., 1598 ccm, 170 PS
120i 1.6, 03.2015 - ..., 1598 ccm, 177 PS
</t>
    </r>
    <r>
      <rPr>
        <b/>
        <sz val="11"/>
        <color theme="1"/>
        <rFont val="宋体"/>
        <charset val="134"/>
        <scheme val="minor"/>
      </rPr>
      <t>BMW 3 Saloon (F30, F80) ( 04.2012 - 08.2016 , 136 - 170 PS)</t>
    </r>
    <r>
      <rPr>
        <sz val="11"/>
        <color theme="1"/>
        <rFont val="宋体"/>
        <charset val="134"/>
        <scheme val="minor"/>
      </rPr>
      <t xml:space="preserve">
316i 1.6, 10.2012 - 08.2016, 1598 ccm, 136 PS
320i 1.6, 04.2012 - 06.2016, 1598 ccm, 170 PS
</t>
    </r>
    <r>
      <rPr>
        <b/>
        <sz val="11"/>
        <color theme="1"/>
        <rFont val="宋体"/>
        <charset val="134"/>
        <scheme val="minor"/>
      </rPr>
      <t>BMW 3 Touring (F31) ( 03.2012 - 08.2016 , 136 PS)</t>
    </r>
    <r>
      <rPr>
        <sz val="11"/>
        <color theme="1"/>
        <rFont val="宋体"/>
        <charset val="134"/>
        <scheme val="minor"/>
      </rPr>
      <t xml:space="preserve">
316i 1.6, 03.2012 - 08.2016, 1598 ccm, 136 PS</t>
    </r>
  </si>
  <si>
    <t>JNHP-6BM002</t>
  </si>
  <si>
    <t>JNLP-6BM003</t>
  </si>
  <si>
    <t>64539120010
64539251510</t>
  </si>
  <si>
    <r>
      <rPr>
        <b/>
        <sz val="11"/>
        <color theme="1"/>
        <rFont val="宋体"/>
        <charset val="134"/>
        <scheme val="minor"/>
      </rPr>
      <t>BMW 5 Saloon (F10) ( 01.2009 - 06.2013 , 204 - 272 PS)</t>
    </r>
    <r>
      <rPr>
        <sz val="11"/>
        <color theme="1"/>
        <rFont val="宋体"/>
        <charset val="134"/>
        <scheme val="minor"/>
      </rPr>
      <t xml:space="preserve">
523i 2.5, 01.2009 - 08.2011, 2497 ccm, 204 PS
523i 3.0, 06.2009 - 08.2011, 2996 ccm, 204 PS
530i 3.0, 01.2009 - 08.2011, 2996 ccm, 258 PS
530i 3.0, 06.2009 - 06.2013, 2996 ccm, 258 PS
530i 3.0, 05.2011 - 06.2013, 2996 ccm, 272 PS
</t>
    </r>
    <r>
      <rPr>
        <b/>
        <sz val="11"/>
        <color theme="1"/>
        <rFont val="宋体"/>
        <charset val="134"/>
        <scheme val="minor"/>
      </rPr>
      <t>BMW 5 Touring (F11) ( 11.2009 - 06.2013 , 204 - 272 PS)</t>
    </r>
    <r>
      <rPr>
        <sz val="11"/>
        <color theme="1"/>
        <rFont val="宋体"/>
        <charset val="134"/>
        <scheme val="minor"/>
      </rPr>
      <t xml:space="preserve">
523i 3.0, 11.2009 - 08.2011, 2996 ccm, 204 PS
523i 2.5, 11.2009 - 08.2011, 2497 ccm, 204 PS
528i 3.0, 11.2009 - 08.2011, 2996 ccm, 258 PS
530i 3.0 (N52B30A, N52B30AF), 03.2010 - 05.2013, 2996 ccm, 258 PS
530i 3.0, 07.2011 - 06.2013, 2996 ccm, 272 PS
</t>
    </r>
    <r>
      <rPr>
        <b/>
        <sz val="11"/>
        <color theme="1"/>
        <rFont val="宋体"/>
        <charset val="134"/>
        <scheme val="minor"/>
      </rPr>
      <t>BMW 7 (F01, F02, F03, F04) ( 06.2008 - 12.2015 , 258 PS)</t>
    </r>
    <r>
      <rPr>
        <sz val="11"/>
        <color theme="1"/>
        <rFont val="宋体"/>
        <charset val="134"/>
        <scheme val="minor"/>
      </rPr>
      <t xml:space="preserve">
730i 3.0, 06.2008 - 12.2015, 2996 ccm, 258 PS</t>
    </r>
  </si>
  <si>
    <t>JNHP-6BM005</t>
  </si>
  <si>
    <r>
      <rPr>
        <b/>
        <sz val="11"/>
        <color rgb="FFFF0000"/>
        <rFont val="宋体"/>
        <charset val="134"/>
        <scheme val="minor"/>
      </rPr>
      <t>64539378003</t>
    </r>
    <r>
      <rPr>
        <sz val="11"/>
        <color theme="1"/>
        <rFont val="宋体"/>
        <charset val="134"/>
        <scheme val="minor"/>
      </rPr>
      <t xml:space="preserve">
64532746772</t>
    </r>
  </si>
  <si>
    <r>
      <rPr>
        <b/>
        <sz val="11"/>
        <color theme="1"/>
        <rFont val="宋体"/>
        <charset val="134"/>
        <scheme val="minor"/>
      </rPr>
      <t>BMW 5 Saloon (F10) ( 01.2009 - 10.2016 , 204 - 381 PS)</t>
    </r>
    <r>
      <rPr>
        <sz val="11"/>
        <color theme="1"/>
        <rFont val="宋体"/>
        <charset val="134"/>
        <scheme val="minor"/>
      </rPr>
      <t xml:space="preserve">
523i 2.5, 01.2009 - 08.2011, 2497 ccm, 204 PS
523i 3.0, 06.2009 - 08.2011, 2996 ccm, 204 PS
523i 3.0, 06.2009 - 08.2011, 2996 ccm, 211 PS
530i 3.0, 01.2009 - 08.2011, 2996 ccm, 258 PS
530i 3.0, 06.2009 - 06.2013, 2996 ccm, 258 PS
530i 3.0, 05.2011 - 06.2013, 2996 ccm, 272 PS
M550d xDrive 3.0, 07.2011 - 10.2016, 2993 ccm, 381 PS
</t>
    </r>
    <r>
      <rPr>
        <b/>
        <sz val="11"/>
        <color theme="1"/>
        <rFont val="宋体"/>
        <charset val="134"/>
        <scheme val="minor"/>
      </rPr>
      <t>BMW 5 Touring (F11) ( 11.2009 - 02.2017 , 204 - 381 PS)</t>
    </r>
    <r>
      <rPr>
        <sz val="11"/>
        <color theme="1"/>
        <rFont val="宋体"/>
        <charset val="134"/>
        <scheme val="minor"/>
      </rPr>
      <t xml:space="preserve">
523i 3.0, 11.2009 - 08.2011, 2996 ccm, 204 PS
523i 2.5, 11.2009 - 08.2011, 2497 ccm, 204 PS
528i 3.0, 11.2009 - 08.2011, 2996 ccm, 258 PS
530i 3.0 (N52B30A, N52B30AF), 03.2010 - 05.2013, 2996 ccm, 258 PS
530i 3.0, 07.2011 - 06.2013, 2996 ccm, 272 PS
M550d xDrive 3.0, 10.2010 - 02.2017, 2993 ccm, 381 PS
</t>
    </r>
    <r>
      <rPr>
        <b/>
        <sz val="11"/>
        <color theme="1"/>
        <rFont val="宋体"/>
        <charset val="134"/>
        <scheme val="minor"/>
      </rPr>
      <t>BMW 7 (F01, F02, F03, F04) ( 06.2008 - 12.2015 , 258 - 381 PS)</t>
    </r>
    <r>
      <rPr>
        <sz val="11"/>
        <color theme="1"/>
        <rFont val="宋体"/>
        <charset val="134"/>
        <scheme val="minor"/>
      </rPr>
      <t xml:space="preserve">
730i 3.0, 06.2008 - 12.2015, 2996 ccm, 258 PS
750d xDrive 3.0, 07.2012 - 12.2015, 2993 ccm, 381 PS</t>
    </r>
  </si>
  <si>
    <t>JNHP3-6BM015</t>
  </si>
  <si>
    <t>64509223325
64539129326
64536964965
64534214850</t>
  </si>
  <si>
    <r>
      <rPr>
        <b/>
        <sz val="11"/>
        <color theme="1"/>
        <rFont val="宋体"/>
        <charset val="134"/>
        <scheme val="minor"/>
      </rPr>
      <t>BMW 1 Coupe (E82) ( 09.2009 - 10.2013 , 156 PS)</t>
    </r>
    <r>
      <rPr>
        <sz val="11"/>
        <color theme="1"/>
        <rFont val="宋体"/>
        <charset val="134"/>
        <scheme val="minor"/>
      </rPr>
      <t xml:space="preserve">
120i 2.0, 09.2009 - 10.2013, 1995 ccm, 156 PS
</t>
    </r>
    <r>
      <rPr>
        <b/>
        <sz val="11"/>
        <color theme="1"/>
        <rFont val="宋体"/>
        <charset val="134"/>
        <scheme val="minor"/>
      </rPr>
      <t>BMW 1 Convertible (E88) ( 03.2008 - 12.2013 , 136 - 156 PS)</t>
    </r>
    <r>
      <rPr>
        <sz val="11"/>
        <color theme="1"/>
        <rFont val="宋体"/>
        <charset val="134"/>
        <scheme val="minor"/>
      </rPr>
      <t xml:space="preserve">
118i 2.0, 09.2008 - 12.2013, 1995 ccm, 136 PS
120i 2.0, 03.2008 - 12.2013, 1995 ccm, 156 PS
</t>
    </r>
    <r>
      <rPr>
        <b/>
        <sz val="11"/>
        <color theme="1"/>
        <rFont val="宋体"/>
        <charset val="134"/>
        <scheme val="minor"/>
      </rPr>
      <t xml:space="preserve">
BMW X1 (E84) ( 03.2009 - 06.2015 , 136 - 150 PS)</t>
    </r>
    <r>
      <rPr>
        <sz val="11"/>
        <color theme="1"/>
        <rFont val="宋体"/>
        <charset val="134"/>
        <scheme val="minor"/>
      </rPr>
      <t xml:space="preserve">
sDrive18i 2.0, 03.2009 - 06.2015, 1995 ccm, 136 PS
sDrive18i 2.0, 01.2010 - 06.2015, 1995 ccm, 150 PS
</t>
    </r>
    <r>
      <rPr>
        <b/>
        <sz val="11"/>
        <color theme="1"/>
        <rFont val="宋体"/>
        <charset val="134"/>
        <scheme val="minor"/>
      </rPr>
      <t>BMW 3 Saloon (E90) ( 06.2004 - 12.2011 , 116 - 173 PS)</t>
    </r>
    <r>
      <rPr>
        <sz val="11"/>
        <color theme="1"/>
        <rFont val="宋体"/>
        <charset val="134"/>
        <scheme val="minor"/>
      </rPr>
      <t xml:space="preserve">
316i 1.6, 09.2005 - 10.2011, 1596 ccm, 116 PS
318i 2.0, 03.2005 - 08.2007, 1995 ccm, 129 PS
318i 2.0, 03.2007 - 10.2011, 1995 ccm, 136 PS
320i 2.0, 06.2004 - 09.2007, 1995 ccm, 150 PS
320i 2.0, 02.2007 - 12.2011, 1995 ccm, 156 PS
320si 2.0, 09.2005 - 08.2006, 1997 ccm, 173 PS
</t>
    </r>
    <r>
      <rPr>
        <b/>
        <sz val="11"/>
        <color theme="1"/>
        <rFont val="宋体"/>
        <charset val="134"/>
        <scheme val="minor"/>
      </rPr>
      <t>BMW 3 Touring (E91) ( 09.2005 - 06.2012 , 129 - 150 PS)</t>
    </r>
    <r>
      <rPr>
        <sz val="11"/>
        <color theme="1"/>
        <rFont val="宋体"/>
        <charset val="134"/>
        <scheme val="minor"/>
      </rPr>
      <t xml:space="preserve">
318i 2.0, 01.2006 - 08.2007, 1995 ccm, 129 PS
320i 2.0, 09.2005 - 06.2012, 1995 ccm, 150 PS
</t>
    </r>
    <r>
      <rPr>
        <b/>
        <sz val="11"/>
        <color theme="1"/>
        <rFont val="宋体"/>
        <charset val="134"/>
        <scheme val="minor"/>
      </rPr>
      <t>BMW 3 Coupe (E92) ( 06.2007 - 12.2013 , 156 PS)</t>
    </r>
    <r>
      <rPr>
        <sz val="11"/>
        <color theme="1"/>
        <rFont val="宋体"/>
        <charset val="134"/>
        <scheme val="minor"/>
      </rPr>
      <t xml:space="preserve">
320i 2.0, 06.2007 - 12.2013, 1995 ccm, 156 PS
</t>
    </r>
    <r>
      <rPr>
        <b/>
        <sz val="11"/>
        <color theme="1"/>
        <rFont val="宋体"/>
        <charset val="134"/>
        <scheme val="minor"/>
      </rPr>
      <t xml:space="preserve">
BMW 3 Convertible (E93) ( 01.2007 - 08.2013 , 156 PS)</t>
    </r>
    <r>
      <rPr>
        <sz val="11"/>
        <color theme="1"/>
        <rFont val="宋体"/>
        <charset val="134"/>
        <scheme val="minor"/>
      </rPr>
      <t xml:space="preserve">
320i 2.0, 01.2007 - 08.2013, 1995 ccm, 156 PS</t>
    </r>
  </si>
  <si>
    <t>JNHP-6BM006</t>
  </si>
  <si>
    <r>
      <rPr>
        <sz val="11"/>
        <color theme="1"/>
        <rFont val="宋体"/>
        <charset val="134"/>
        <scheme val="minor"/>
      </rPr>
      <t xml:space="preserve">64509223324
64536951637
</t>
    </r>
    <r>
      <rPr>
        <b/>
        <sz val="11"/>
        <color rgb="FFFF0000"/>
        <rFont val="宋体"/>
        <charset val="134"/>
        <scheme val="minor"/>
      </rPr>
      <t>64539209744</t>
    </r>
  </si>
  <si>
    <r>
      <rPr>
        <b/>
        <sz val="11"/>
        <color theme="1"/>
        <rFont val="宋体"/>
        <charset val="134"/>
        <scheme val="minor"/>
      </rPr>
      <t>BMW 1 Coupe (E82) ( 09.2009 - 10.2013 , 156 PS)</t>
    </r>
    <r>
      <rPr>
        <sz val="11"/>
        <color theme="1"/>
        <rFont val="宋体"/>
        <charset val="134"/>
        <scheme val="minor"/>
      </rPr>
      <t xml:space="preserve">
120i 2.0, 09.2009 - 10.2013, 1995 ccm, 156 PS
</t>
    </r>
    <r>
      <rPr>
        <b/>
        <sz val="11"/>
        <color theme="1"/>
        <rFont val="宋体"/>
        <charset val="134"/>
        <scheme val="minor"/>
      </rPr>
      <t>BMW 1 Convertible (E88) ( 03.2008 - 12.2013 , 136 - 156 PS)</t>
    </r>
    <r>
      <rPr>
        <sz val="11"/>
        <color theme="1"/>
        <rFont val="宋体"/>
        <charset val="134"/>
        <scheme val="minor"/>
      </rPr>
      <t xml:space="preserve">
118i 2.0, 09.2008 - 12.2013, 1995 ccm, 136 PS
120i 2.0, 03.2008 - 12.2013, 1995 ccm, 156 PS
</t>
    </r>
    <r>
      <rPr>
        <b/>
        <sz val="11"/>
        <color theme="1"/>
        <rFont val="宋体"/>
        <charset val="134"/>
        <scheme val="minor"/>
      </rPr>
      <t>BMW X1 (E84) ( 03.2009 - 06.2015 , 136 - 150 PS)</t>
    </r>
    <r>
      <rPr>
        <sz val="11"/>
        <color theme="1"/>
        <rFont val="宋体"/>
        <charset val="134"/>
        <scheme val="minor"/>
      </rPr>
      <t xml:space="preserve">
sDrive18i 2.0, 03.2009 - 06.2015, 1995 ccm, 136 PS
sDrive18i 2.0, 01.2010 - 06.2015, 1995 ccm, 150 PS
</t>
    </r>
    <r>
      <rPr>
        <b/>
        <sz val="11"/>
        <color theme="1"/>
        <rFont val="宋体"/>
        <charset val="134"/>
        <scheme val="minor"/>
      </rPr>
      <t>BMW 3 Saloon (E90) ( 06.2004 - 12.2011 , 116 - 173 PS)</t>
    </r>
    <r>
      <rPr>
        <sz val="11"/>
        <color theme="1"/>
        <rFont val="宋体"/>
        <charset val="134"/>
        <scheme val="minor"/>
      </rPr>
      <t xml:space="preserve">
316i 1.6, 09.2005 - 10.2011, 1596 ccm, 116 PS
318i 2.0, 03.2005 - 08.2007, 1995 ccm, 129 PS
318i 2.0, 03.2007 - 10.2011, 1995 ccm, 136 PS
320i 2.0, 06.2004 - 09.2007, 1995 ccm, 150 PS
320i 2.0, 02.2007 - 12.2011, 1995 ccm, 156 PS
320si 2.0, 09.2005 - 08.2006, 1997 ccm, 173 PS
</t>
    </r>
    <r>
      <rPr>
        <b/>
        <sz val="11"/>
        <color theme="1"/>
        <rFont val="宋体"/>
        <charset val="134"/>
        <scheme val="minor"/>
      </rPr>
      <t>BMW 3 Touring (E91) ( 09.2005 - 06.2012 , 129 - 150 PS)</t>
    </r>
    <r>
      <rPr>
        <sz val="11"/>
        <color theme="1"/>
        <rFont val="宋体"/>
        <charset val="134"/>
        <scheme val="minor"/>
      </rPr>
      <t xml:space="preserve">
318i 2.0, 01.2006 - 08.2007, 1995 ccm, 129 PS
320i 2.0, 09.2005 - 06.2012, 1995 ccm, 150 PS
</t>
    </r>
    <r>
      <rPr>
        <b/>
        <sz val="11"/>
        <color theme="1"/>
        <rFont val="宋体"/>
        <charset val="134"/>
        <scheme val="minor"/>
      </rPr>
      <t>BMW 3 Coupe (E92) ( 06.2007 - 12.2013 , 156 PS)</t>
    </r>
    <r>
      <rPr>
        <sz val="11"/>
        <color theme="1"/>
        <rFont val="宋体"/>
        <charset val="134"/>
        <scheme val="minor"/>
      </rPr>
      <t xml:space="preserve">
320i 2.0, 06.2007 - 12.2013, 1995 ccm, 156 PS
</t>
    </r>
    <r>
      <rPr>
        <b/>
        <sz val="11"/>
        <color theme="1"/>
        <rFont val="宋体"/>
        <charset val="134"/>
        <scheme val="minor"/>
      </rPr>
      <t>BMW 3 Convertible (E93) ( 01.2007 - 08.2013 , 156 PS)</t>
    </r>
    <r>
      <rPr>
        <sz val="11"/>
        <color theme="1"/>
        <rFont val="宋体"/>
        <charset val="134"/>
        <scheme val="minor"/>
      </rPr>
      <t xml:space="preserve">
320i 2.0, 01.2007 - 08.2013, 1995 ccm, 156 PS</t>
    </r>
  </si>
  <si>
    <t>JNLP-6BM020</t>
  </si>
  <si>
    <r>
      <rPr>
        <b/>
        <sz val="11"/>
        <rFont val="宋体"/>
        <charset val="134"/>
        <scheme val="minor"/>
      </rPr>
      <t>BMW X3 (F25) ( 08.2011 - 08.2017 , 184 - 245 PS)</t>
    </r>
    <r>
      <rPr>
        <sz val="11"/>
        <rFont val="宋体"/>
        <charset val="134"/>
        <scheme val="minor"/>
      </rPr>
      <t xml:space="preserve">
sDrive20i 2.0, 02.2014 - 08.2017, 1997 ccm, 184 PS
xDrive20i 2.0, 09.2011 - 08.2017, 1997 ccm, 184 PS
xDrive28i 2.0, 08.2011 - 08.2017, 1997 ccm, 245 PS
</t>
    </r>
    <r>
      <rPr>
        <b/>
        <sz val="11"/>
        <rFont val="宋体"/>
        <charset val="134"/>
        <scheme val="minor"/>
      </rPr>
      <t>BMW X4 (F26) ( 04.2014 - 03.2018 , 184 - 245 PS)</t>
    </r>
    <r>
      <rPr>
        <sz val="11"/>
        <rFont val="宋体"/>
        <charset val="134"/>
        <scheme val="minor"/>
      </rPr>
      <t xml:space="preserve">
xDrive20i 2.0, 04.2014 - 03.2018, 1997 ccm, 184 PS
xDrive28i 2.0, 04.2014 - 03.2018, 1997 ccm, 245 PS</t>
    </r>
  </si>
  <si>
    <t>JNHP-6BM007</t>
  </si>
  <si>
    <t>64539228234
64539382717</t>
  </si>
  <si>
    <r>
      <rPr>
        <b/>
        <sz val="11"/>
        <color theme="1"/>
        <rFont val="宋体"/>
        <charset val="134"/>
        <scheme val="minor"/>
      </rPr>
      <t>BMW X3 (F25) ( 09.2010 - 08.2017 , 136 - 313 PS)</t>
    </r>
    <r>
      <rPr>
        <sz val="11"/>
        <color theme="1"/>
        <rFont val="宋体"/>
        <charset val="134"/>
        <scheme val="minor"/>
      </rPr>
      <t xml:space="preserve">
sDrive18d 2.0, 08.2011 - 03.2014, 1995 ccm, 136 PS
sDrive18d 2.0, 08.2011 - 03.2014, 1995 ccm, 143 PS
sDrive18d 2.0, 02.2014 - 08.2017, 1995 ccm, 150 PS
sDrive20i 2.0, 02.2014 - 08.2017, 1997 ccm, 184 PS
xDrive20d 2.0, 09.2010 - 03.2014, 1995 ccm, 163 PS
xDrive20d 2.0, 09.2010 - 03.2014, 1995 ccm, 184 PS
xDrive20d 2.0, 02.2014 - 08.2017, 1995 ccm, 190 PS
xDrive20i 2.0, 09.2011 - 08.2017, 1997 ccm, 184 PS
xDrive28i 2.0, 08.2011 - 08.2017, 1997 ccm, 245 PS
xDrive28i 3.0, 04.2011 - 10.2012, 2996 ccm, 258 PS
xDrive30d 3.0, 05.2011 - 08.2017, 2993 ccm, 211 PS
xDrive30d 3.0, 04.2015 - 08.2017, 2993 ccm, 249 PS
xDrive30d 3.0, 05.2011 - 08.2017, 2993 ccm, 258 PS
xDrive30d 3.0, 06.2016 - 08.2017, 2993 ccm, 277 PS
xDrive30d 3.0, 04.2014 - 05.2016, 2993 ccm, 286 PS
xDrive35d 3.0, 09.2011 - 08.2017, 2993 ccm, 313 PS
xDrive35i 3.0, 09.2010 - 08.2017, 2979 ccm, 306 PS
</t>
    </r>
    <r>
      <rPr>
        <b/>
        <sz val="11"/>
        <color theme="1"/>
        <rFont val="宋体"/>
        <charset val="134"/>
        <scheme val="minor"/>
      </rPr>
      <t>BMW X4 (F26) ( 04.2014 - 03.2018 , 163 - 360 PS)</t>
    </r>
    <r>
      <rPr>
        <sz val="11"/>
        <color theme="1"/>
        <rFont val="宋体"/>
        <charset val="134"/>
        <scheme val="minor"/>
      </rPr>
      <t xml:space="preserve">
M40i 3.0, 12.2015 - 03.2018, 2979 ccm, 360 PS
xDrive20d 2.0, 04.2014 - 03.2018, 1995 ccm, 163 PS
xDrive20d 2.0, 04.2014 - 03.2018, 1995 ccm, 190 PS
xDrive20i 2.0, 04.2014 - 03.2018, 1997 ccm, 184 PS
xDrive28i 2.0, 04.2014 - 03.2018, 1997 ccm, 245 PS
xDrive30d 3.0, 04.2014 - 03.2018, 2993 ccm, 211 PS
xDrive30d 3.0, 04.2015 - 03.2018, 2993 ccm, 249 PS
xDrive30d 3.0, 04.2014 - 03.2018, 2993 ccm, 258 PS
xDrive30d 3.0, 04.2014 - 03.2018, 2993 ccm, 277 PS
xDrive30d 3.0, 04.2014 - 03.2018, 2993 ccm, 286 PS
xDrive35d 3.0, 04.2014 - 03.2018, 2993 ccm, 313 PS
xDrive35i 3.0, 04.2014 - 03.2018, 2979 ccm, 306 PS</t>
    </r>
  </si>
  <si>
    <t>JNHP3-6BM019</t>
  </si>
  <si>
    <t>64533455913
64533400420</t>
  </si>
  <si>
    <r>
      <rPr>
        <b/>
        <sz val="11"/>
        <color theme="1"/>
        <rFont val="宋体"/>
        <charset val="134"/>
        <scheme val="minor"/>
      </rPr>
      <t xml:space="preserve">BMW X3 (E83) ( 07.2005 - 08.2008 , 150 PS)
</t>
    </r>
    <r>
      <rPr>
        <sz val="11"/>
        <color theme="1"/>
        <rFont val="宋体"/>
        <charset val="134"/>
        <scheme val="minor"/>
      </rPr>
      <t>2.0 i, 07.2005 - 08.2008, 1995 ccm, 150 PS</t>
    </r>
  </si>
  <si>
    <t>JNHP-6BM008</t>
  </si>
  <si>
    <t>64533455912
64533400419</t>
  </si>
  <si>
    <t>JNLP-6BM014</t>
  </si>
  <si>
    <r>
      <rPr>
        <b/>
        <sz val="11"/>
        <color rgb="FFFF0000"/>
        <rFont val="宋体"/>
        <charset val="134"/>
        <scheme val="minor"/>
      </rPr>
      <t>64533412472</t>
    </r>
    <r>
      <rPr>
        <sz val="11"/>
        <color theme="1"/>
        <rFont val="宋体"/>
        <charset val="134"/>
        <scheme val="minor"/>
      </rPr>
      <t xml:space="preserve">
64533455916</t>
    </r>
  </si>
  <si>
    <r>
      <rPr>
        <b/>
        <sz val="11"/>
        <color theme="1"/>
        <rFont val="宋体"/>
        <charset val="134"/>
        <scheme val="minor"/>
      </rPr>
      <t>BMW X3 (E83) ( 11.2003 - 12.2011 , 136 - 286 PS)</t>
    </r>
    <r>
      <rPr>
        <sz val="11"/>
        <color theme="1"/>
        <rFont val="宋体"/>
        <charset val="134"/>
        <scheme val="minor"/>
      </rPr>
      <t xml:space="preserve">
2.0 d, 11.2003 - 08.2007, 1995 ccm, 150 PS
2.0 d, 03.2007 - 08.2007, 1995 ccm, 177 PS
2.0 i, 07.2005 - 08.2008, 1995 ccm, 150 PS
2.5 i, 01.2004 - 08.2006, 2494 ccm, 192 PS
2.5 si, 09.2006 - 08.2008, 2497 ccm, 218 PS
2.5 si xDrive, 07.2006 - 12.2008, 2497 ccm, 211 PS
3.0 d, 01.2004 - 08.2005, 2993 ccm, 204 PS
3.0 d, 09.2005 - 08.2008, 2993 ccm, 211 PS
3.0 d, 09.2005 - 08.2008, 2993 ccm, 218 PS
3.0 i xDrive, 01.2004 - 08.2006, 2979 ccm, 231 PS
3.0 sd, 09.2006 - 08.2008, 2993 ccm, 286 PS
3.0 si, 09.2006 - 08.2008, 2996 ccm, 272 PS
xDrive18d 2.0, 04.2009 - 12.2011, 1995 ccm, 136 PS
xDrive18d 2.0, 09.2008 - 12.2011, 1995 ccm, 143 PS
xDrive20d 2.0, 09.2007 - 08.2010, 1995 ccm, 163 PS
xDrive20d 2.0, 09.2007 - 08.2010, 1995 ccm, 177 PS
xDrive20i 2.0, 09.2008 - 08.2011, 1995 ccm, 150 PS
xDrive30d 3.0, 09.2008 - 08.2010, 2993 ccm, 211 PS
xDrive30d 3.0, 09.2008 - 08.2010, 2993 ccm, 218 PS</t>
    </r>
  </si>
  <si>
    <t>JNHP3-6BM017</t>
  </si>
  <si>
    <t>64506842310
64509252990</t>
  </si>
  <si>
    <r>
      <rPr>
        <b/>
        <sz val="11"/>
        <color theme="1"/>
        <rFont val="宋体"/>
        <charset val="134"/>
        <scheme val="minor"/>
      </rPr>
      <t>BMW X5 (F15, F85) ( 07.2013 - 07.2018 , 258 - 313 PS)</t>
    </r>
    <r>
      <rPr>
        <sz val="11"/>
        <color theme="1"/>
        <rFont val="宋体"/>
        <charset val="134"/>
        <scheme val="minor"/>
      </rPr>
      <t xml:space="preserve">
xDrive30d 3.0, 07.2013 - 07.2018, 2993 ccm, 258 PS
xDrive30d 3.0, 11.2013 - 07.2018, 2993 ccm, 277 PS
xDrive40d 3.0, 12.2013 - 07.2018, 2993 ccm, 313 PS
</t>
    </r>
    <r>
      <rPr>
        <b/>
        <sz val="11"/>
        <color theme="1"/>
        <rFont val="宋体"/>
        <charset val="134"/>
        <scheme val="minor"/>
      </rPr>
      <t>BMW X6 (F16, F86) ( 08.2014 - 07.2019 , 211 - 313 PS)</t>
    </r>
    <r>
      <rPr>
        <sz val="11"/>
        <color theme="1"/>
        <rFont val="宋体"/>
        <charset val="134"/>
        <scheme val="minor"/>
      </rPr>
      <t xml:space="preserve">
xDrive30d 3.0, 08.2014 - 07.2019, 2993 ccm, 211 PS
xDrive30d 3.0, 12.2015 - 07.2019, 2993 ccm, 249 PS
xDrive30d 3.0, 08.2014 - 07.2019, 2993 ccm, 258 PS
xDrive30d 3.0, 02.2015 - 07.2019, 2993 ccm, 277 PS
xDrive40d 3.0, 12.2014 - 07.2019, 2993 ccm, 313 PS</t>
    </r>
  </si>
  <si>
    <t>JNHP-6BM010</t>
  </si>
  <si>
    <r>
      <rPr>
        <b/>
        <sz val="11"/>
        <color theme="1"/>
        <rFont val="宋体"/>
        <charset val="134"/>
        <scheme val="minor"/>
      </rPr>
      <t>BMW X5 (F15, F85) ( 07.2013 - 07.2018 , 258 - 313 PS)</t>
    </r>
    <r>
      <rPr>
        <sz val="11"/>
        <color theme="1"/>
        <rFont val="宋体"/>
        <charset val="134"/>
        <scheme val="minor"/>
      </rPr>
      <t xml:space="preserve">
xDrive30d 3.0, 07.2013 - 07.2018, 2993 ccm, 258 PS
xDrive40d 3.0, 12.2013 - 07.2018, 2993 ccm, 313 PS
</t>
    </r>
    <r>
      <rPr>
        <b/>
        <sz val="11"/>
        <color theme="1"/>
        <rFont val="宋体"/>
        <charset val="134"/>
        <scheme val="minor"/>
      </rPr>
      <t>BMW X6 (F16, F86) ( 08.2014 - 07.2019 , 211 - 313 PS)</t>
    </r>
    <r>
      <rPr>
        <sz val="11"/>
        <color theme="1"/>
        <rFont val="宋体"/>
        <charset val="134"/>
        <scheme val="minor"/>
      </rPr>
      <t xml:space="preserve">
xDrive30d 3.0, 08.2014 - 07.2019, 2993 ccm, 211 PS
xDrive30d 3.0, 12.2015 - 07.2019, 2993 ccm, 249 PS
xDrive30d 3.0, 08.2014 - 07.2019, 2993 ccm, 258 PS
xDrive30d 3.0, 02.2015 - 07.2019, 2993 ccm, 277 PS
xDrive40d 3.0, 12.2014 - 07.2019, 2993 ccm, 313 PS</t>
    </r>
  </si>
  <si>
    <t>JNLP-6BM021</t>
  </si>
  <si>
    <t>JNHP-6BM011</t>
  </si>
  <si>
    <t>64539359041
64539251509
64539120009</t>
  </si>
  <si>
    <t>JNLP-6BM012
JN-6W061</t>
  </si>
  <si>
    <t>JNLP-6BM013</t>
  </si>
  <si>
    <r>
      <rPr>
        <b/>
        <sz val="11"/>
        <color theme="1"/>
        <rFont val="宋体"/>
        <charset val="134"/>
        <scheme val="minor"/>
      </rPr>
      <t>BMW 5 GT (F07) ( 04.2011 - 02.2017 , 136 - 184 PS)</t>
    </r>
    <r>
      <rPr>
        <sz val="11"/>
        <color theme="1"/>
        <rFont val="宋体"/>
        <charset val="134"/>
        <scheme val="minor"/>
      </rPr>
      <t xml:space="preserve">
520 d, 07.2013 - 02.2017, 1995 ccm, 136 PS
520 d, 07.2012 - 06.2013, 1995 ccm, 163 PS
520d 2.0, 04.2011 - 02.2017, 1995 ccm, 184 PS
520 d, 07.2013 - 02.2017, 1995 ccm, 136 PS
520 d, 07.2012 - 06.2013, 1995 ccm, 163 PS
520d 2.0, 04.2011 - 02.2017, 1995 ccm, 184 PS
</t>
    </r>
    <r>
      <rPr>
        <b/>
        <sz val="11"/>
        <color theme="1"/>
        <rFont val="宋体"/>
        <charset val="134"/>
        <scheme val="minor"/>
      </rPr>
      <t>BMW 5 Saloon (F10) ( 06.2010 - 10.2016 , 136 - 211 PS)</t>
    </r>
    <r>
      <rPr>
        <sz val="11"/>
        <color theme="1"/>
        <rFont val="宋体"/>
        <charset val="134"/>
        <scheme val="minor"/>
      </rPr>
      <t xml:space="preserve">
520d 2.0, 01.2013 - 06.2014, 1995 ccm, 136 PS
520 d, 06.2010 - 10.2016, 1995 ccm, 163 PS
520 d, 06.2010 - 06.2014, 1995 ccm, 184 PS
520 d, 07.2014 - 10.2016, 1995 ccm, 190 PS
520 d, 06.2010 - 06.2014, 1995 ccm, 200 PS
520 d, 07.2014 - 10.2016, 1995 ccm, 205 PS
520d 2.0, 10.2013 - 10.2016, 1995 ccm, 211 PS
520d xDrive 2.0, 01.2013 - 06.2014, 1995 ccm, 136 PS
520d xDrive 2.0, 10.2013 - 10.2016, 1995 ccm, 163 PS
520 d xDrive, 07.2013 - 06.2014, 1995 ccm, 184 PS
520 d xDrive, 07.2014 - 10.2016, 1995 ccm, 190 PS
520d xDrive 2.0, 01.2013 - 06.2014, 1995 ccm, 200 PS
</t>
    </r>
    <r>
      <rPr>
        <b/>
        <sz val="11"/>
        <color theme="1"/>
        <rFont val="宋体"/>
        <charset val="134"/>
        <scheme val="minor"/>
      </rPr>
      <t>BMW 5 Touring (F11) ( 06.2010 - 02.2017 , 136 - 211 PS)</t>
    </r>
    <r>
      <rPr>
        <sz val="11"/>
        <color theme="1"/>
        <rFont val="宋体"/>
        <charset val="134"/>
        <scheme val="minor"/>
      </rPr>
      <t xml:space="preserve">
520 d, 06.2010 - 06.2014, 1995 ccm, 136 PS
520 d, 06.2010 - 02.2017, 1995 ccm, 163 PS
520 d, 06.2010 - 06.2014, 1995 ccm, 184 PS
520 d, 07.2014 - 02.2017, 1995 ccm, 190 PS
520 d, 06.2010 - 06.2014, 1995 ccm, 200 PS
520 d, 07.2014 - 02.2017, 1995 ccm, 205 PS
520 d, 07.2014 - 02.2017, 1995 ccm, 211 PS
520 d xDrive, 07.2013 - 06.2014, 1995 ccm, 136 PS
520 d xDrive, 07.2014 - 02.2017, 1995 ccm, 163 PS
520 d xDrive, 07.2013 - 06.2014, 1995 ccm, 184 PS
520 d xDrive, 07.2014 - 02.2017, 1995 ccm, 190 PS
520 d xDrive, 07.2013 - 06.2014, 1995 ccm, 200 PS
520 d xDrive, 07.2014 - 02.2017, 1995 ccm, 205 PS
520 d xDrive, 07.2014 - 02.2017, 1995 ccm, 211 PS</t>
    </r>
  </si>
  <si>
    <t>JNHP3-6BM016</t>
  </si>
  <si>
    <r>
      <rPr>
        <sz val="11"/>
        <color theme="1"/>
        <rFont val="宋体"/>
        <charset val="134"/>
        <scheme val="minor"/>
      </rPr>
      <t xml:space="preserve">64506842309
</t>
    </r>
    <r>
      <rPr>
        <b/>
        <sz val="11"/>
        <color rgb="FFFF0000"/>
        <rFont val="宋体"/>
        <charset val="134"/>
        <scheme val="minor"/>
      </rPr>
      <t>64509271893</t>
    </r>
  </si>
  <si>
    <r>
      <rPr>
        <b/>
        <sz val="11"/>
        <color theme="1"/>
        <rFont val="宋体"/>
        <charset val="134"/>
        <scheme val="minor"/>
      </rPr>
      <t>BMW X5 (F15, F85) ( 07.2013 - 07.2018 , 211 - 326 PS)</t>
    </r>
    <r>
      <rPr>
        <sz val="11"/>
        <color theme="1"/>
        <rFont val="宋体"/>
        <charset val="134"/>
        <scheme val="minor"/>
      </rPr>
      <t xml:space="preserve">
sDrive25d 2.0, 11.2013 - 07.2015, 1995 ccm, 211 PS
sDrive25d 2.0, 11.2013 - 07.2015, 1995 ccm, 218 PS
sDrive25d 2.0, 07.2015 - 07.2018, 1995 ccm, 231 PS
xDrive25d 2.0, 11.2013 - 07.2015, 1995 ccm, 211 PS
xDrive25d 2.0, 11.2013 - 07.2015, 1995 ccm, 218 PS
xDrive25d 2.0, 07.2015 - 07.2018, 1995 ccm, 231 PS
xDrive30d 3.0, 04.2015 - 07.2018, 2993 ccm, 249 PS
xDrive30d 3.0, 07.2013 - 07.2018, 2993 ccm, 258 PS
xDrive30d 3.0, 11.2013 - 07.2018, 2993 ccm, 277 PS
xDrive30d 3.0, 07.2013 - 07.2018, 2993 ccm, 286 PS
xDrive35i 3.0, 11.2013 - 07.2018, 2979 ccm, 306 PS
xDrive35i 3.0, 11.2013 - 07.2018, 2979 ccm, 326 PS
xDrive40d 3.0, 12.2013 - 07.2018, 2993 ccm, 313 PS
xDrive40e 2.0, 09.2015 - 07.2018, 1997 ccm, 279 PS
xDrive40e 2.0, 09.2015 - 07.2018, 1997 ccm, 313 PS
</t>
    </r>
    <r>
      <rPr>
        <b/>
        <sz val="11"/>
        <color theme="1"/>
        <rFont val="宋体"/>
        <charset val="134"/>
        <scheme val="minor"/>
      </rPr>
      <t>BMW X6 (F16, F86) ( 08.2014 - 07.2019 , 211 - 326 PS)</t>
    </r>
    <r>
      <rPr>
        <sz val="11"/>
        <color theme="1"/>
        <rFont val="宋体"/>
        <charset val="134"/>
        <scheme val="minor"/>
      </rPr>
      <t xml:space="preserve">
xDrive30d 3.0, 08.2014 - 07.2019, 2993 ccm, 211 PS
xDrive30d 3.0, 12.2015 - 07.2019, 2993 ccm, 249 PS
xDrive30d 3.0, 08.2014 - 07.2019, 2993 ccm, 258 PS
xDrive30d 3.0, 02.2015 - 07.2019, 2993 ccm, 277 PS
xDrive35i 3.0, 12.2014 - 07.2019, 2979 ccm, 306 PS
xDrive35i 3.0, 02.2015 - 07.2019, 2979 ccm, 326 PS
xDrive40d 3.0, 12.2014 - 07.2019, 2993 ccm, 313 PS</t>
    </r>
  </si>
  <si>
    <t>JNHP3-6BM018</t>
  </si>
  <si>
    <t>64536904013
64536905933
64538363237</t>
  </si>
  <si>
    <r>
      <rPr>
        <b/>
        <sz val="11"/>
        <color theme="1"/>
        <rFont val="宋体"/>
        <charset val="134"/>
        <scheme val="minor"/>
      </rPr>
      <t>BMW 3 Saloon (E21) ( 01.1978 - 10.1982 , 143 PS)</t>
    </r>
    <r>
      <rPr>
        <sz val="11"/>
        <color theme="1"/>
        <rFont val="宋体"/>
        <charset val="134"/>
        <scheme val="minor"/>
      </rPr>
      <t xml:space="preserve">
323 i, 01.1978 - 10.1982, 2316 ccm, 143 PS
</t>
    </r>
    <r>
      <rPr>
        <b/>
        <sz val="11"/>
        <color theme="1"/>
        <rFont val="宋体"/>
        <charset val="134"/>
        <scheme val="minor"/>
      </rPr>
      <t>BMW 3 Saloon (E46) ( 12.1997 - 05.2005 , 105 - 231 PS)</t>
    </r>
    <r>
      <rPr>
        <sz val="11"/>
        <color theme="1"/>
        <rFont val="宋体"/>
        <charset val="134"/>
        <scheme val="minor"/>
      </rPr>
      <t xml:space="preserve">
316 i, 12.1998 - 02.2002, 1895 ccm, 105 PS
316i 1.6, 04.2000 - 02.2005, 1596 ccm, 105 PS
316i 1.8, 02.2002 - 02.2005, 1796 ccm, 115 PS
316i 1.6, 06.2002 - 02.2005, 1596 ccm, 115 PS
318d 2.0, 09.2001 - 03.2003, 1951 ccm, 116 PS
318d 2.0, 03.2003 - 02.2005, 1995 ccm, 116 PS
318 i, 12.1997 - 09.2001, 1895 ccm, 118 PS
318i 2.0, 09.2001 - 02.2005, 1995 ccm, 143 PS
320d 2.0, 04.1998 - 09.2001, 1951 ccm, 136 PS
320 d, 09.2001 - 05.2005, 1995 ccm, 150 PS
320 i, 03.1998 - 09.2000, 1990 ccm, 150 PS
320i 2.2, 09.2000 - 02.2005, 2171 ccm, 170 PS
323i 2.5, 03.1998 - 09.2000, 2494 ccm, 170 PS
325i 2.5, 09.2000 - 02.2005, 2494 ccm, 192 PS
325xi 2.5, 09.2000 - 02.2005, 2494 ccm, 192 PS
328i 2.8, 02.1998 - 06.2000, 2793 ccm, 193 PS
330d 2.9, 10.1999 - 02.2005, 2926 ccm, 184 PS
330d 3.0, 03.2003 - 02.2005, 2993 ccm, 204 PS
330i 3.0, 06.2000 - 02.2005, 2979 ccm, 231 PS
330xd 2.9, 01.2000 - 02.2003, 2926 ccm, 184 PS
330xd 3.0, 09.2002 - 12.2004, 2993 ccm, 204 PS
330xi 3.0, 06.2000 - 02.2005, 2979 ccm, 231 PS
</t>
    </r>
    <r>
      <rPr>
        <b/>
        <sz val="11"/>
        <color theme="1"/>
        <rFont val="宋体"/>
        <charset val="134"/>
        <scheme val="minor"/>
      </rPr>
      <t>BMW 3 Coupe (E46) ( 12.1998 - 07.2006 , 105 - 360 PS)</t>
    </r>
    <r>
      <rPr>
        <sz val="11"/>
        <color theme="1"/>
        <rFont val="宋体"/>
        <charset val="134"/>
        <scheme val="minor"/>
      </rPr>
      <t xml:space="preserve">
316Ci 1.6, 04.2000 - 07.2006, 1596 ccm, 105 PS
316Ci 1.6, 06.2002 - 07.2006, 1596 ccm, 115 PS
318 Ci, 12.1999 - 08.2001, 1895 ccm, 118 PS
318 Ci, 09.2001 - 02.2004, 1995 ccm, 143 PS
318 Ci, 03.2004 - 05.2006, 1995 ccm, 150 PS
320Cd 2.0, 11.2003 - 07.2006, 1995 ccm, 150 PS
320 Ci, 02.1999 - 08.2001, 1990 ccm, 150 PS
320Ci 2.2, 01.2000 - 05.2006, 2171 ccm, 170 PS
323Ci 2.5, 04.1999 - 09.2000, 2494 ccm, 170 PS
325 Ci, 09.2000 - 05.2006, 2494 ccm, 192 PS
328 Ci, 12.1998 - 05.2000, 2793 ccm, 193 PS
330Cd 3.0, 03.2003 - 07.2006, 2993 ccm, 204 PS
330 Ci, 06.2000 - 05.2006, 2979 ccm, 231 PS
330xi 3.0, 06.2000 - 07.2006, 2979 ccm, 231 PS
M3, 07.2000 - 05.2006, 3246 ccm, 343 PS
M3 CSL, 05.2003 - 12.2003, 3246 ccm, 360 PS
</t>
    </r>
    <r>
      <rPr>
        <b/>
        <sz val="11"/>
        <color theme="1"/>
        <rFont val="宋体"/>
        <charset val="134"/>
        <scheme val="minor"/>
      </rPr>
      <t>BMW 3 Touring (E46) ( 06.1999 - 07.2005 , 115 - 193 PS)</t>
    </r>
    <r>
      <rPr>
        <sz val="11"/>
        <color theme="1"/>
        <rFont val="宋体"/>
        <charset val="134"/>
        <scheme val="minor"/>
      </rPr>
      <t xml:space="preserve">
316i 1.8, 03.2002 - 02.2005, 1796 ccm, 115 PS
318i 1.9, 10.1999 - 09.2001, 1895 ccm, 118 PS
318 i, 09.2001 - 07.2005, 1995 ccm, 143 PS
320d 2.0, 03.2000 - 09.2001, 1951 ccm, 136 PS
320d 2.0, 09.2001 - 02.2005, 1995 ccm, 150 PS
320 i, 10.1999 - 09.2000, 1990 ccm, 150 PS
320i 2.2, 09.2000 - 02.2005, 2171 ccm, 170 PS
328 i, 06.1999 - 05.2000, 2793 ccm, 193 PS
</t>
    </r>
    <r>
      <rPr>
        <b/>
        <sz val="11"/>
        <color theme="1"/>
        <rFont val="宋体"/>
        <charset val="134"/>
        <scheme val="minor"/>
      </rPr>
      <t>BMW 3 Convertible (E46) ( 04.2000 - 12.2007 , 143 - 343 PS)</t>
    </r>
    <r>
      <rPr>
        <sz val="11"/>
        <color theme="1"/>
        <rFont val="宋体"/>
        <charset val="134"/>
        <scheme val="minor"/>
      </rPr>
      <t xml:space="preserve">
318Ci 2.0, 09.2001 - 12.2007, 1995 ccm, 143 PS
318 Ci, 03.2004 - 08.2006, 1995 ccm, 150 PS
320Cd 2.0, 02.2005 - 12.2007, 1995 ccm, 150 PS
320Ci 2.2, 09.2000 - 12.2007, 2171 ccm, 170 PS
323Ci 2.5, 04.2000 - 09.2000, 2494 ccm, 170 PS
325 Ci, 09.2000 - 08.2006, 2494 ccm, 192 PS
330Cd 3.0, 08.2005 - 12.2007, 2993 ccm, 204 PS
330 Ci, 06.2000 - 08.2006, 2979 ccm, 231 PS
M3, 03.2001 - 08.2006, 3246 ccm, 343 PS
</t>
    </r>
    <r>
      <rPr>
        <b/>
        <sz val="11"/>
        <color theme="1"/>
        <rFont val="宋体"/>
        <charset val="134"/>
        <scheme val="minor"/>
      </rPr>
      <t>BMW 3 Compact (E46) ( 03.2001 - 02.2005 , 105 - 192 PS)</t>
    </r>
    <r>
      <rPr>
        <sz val="11"/>
        <color theme="1"/>
        <rFont val="宋体"/>
        <charset val="134"/>
        <scheme val="minor"/>
      </rPr>
      <t xml:space="preserve">
316ti 1.6, 06.2002 - 02.2005, 1596 ccm, 105 PS
316ti 1.8, 06.2001 - 02.2005, 1796 ccm, 115 PS
316ti 1.6, 06.2002 - 02.2005, 1596 ccm, 115 PS
318td 2.0, 03.2003 - 02.2005, 1995 ccm, 115 PS
318ti 2.0, 03.2001 - 12.2004, 1995 ccm, 143 PS
320td 2.0, 09.2001 - 02.2005, 1995 ccm, 150 PS
325 ti, 04.2001 - 12.2004, 2494 ccm, 192 PS</t>
    </r>
  </si>
  <si>
    <t>JNHP3-6BM022</t>
  </si>
  <si>
    <t>64533400403
64533412472
64533455916</t>
  </si>
  <si>
    <r>
      <rPr>
        <b/>
        <sz val="11"/>
        <color theme="1"/>
        <rFont val="宋体"/>
        <charset val="134"/>
        <scheme val="minor"/>
      </rPr>
      <t>BMW X3 (E83) ( 09.2003 - 12.2011 , 136 - 286 PS)</t>
    </r>
    <r>
      <rPr>
        <sz val="11"/>
        <color theme="1"/>
        <rFont val="宋体"/>
        <charset val="134"/>
        <scheme val="minor"/>
      </rPr>
      <t xml:space="preserve">
2.0 d 09.2004 - 08.2007, 1995 ccm, 150 PS
2.0 i 07.2005 - 08.2008, 1995 ccm, 150 PS
2.0 sd 09.2007 - 08.2008, 1995 ccm, 177 PS
2.5 i 03.2004 - 07.2006, 2494 ccm, 192 PS
2.5 si 08.2006 - 08.2008, 2497 ccm, 218 PS
2.5 si xDrive 08.2006 - 08.2008, 2497 ccm, 211 PS
3.0 d 01.2004 - 08.2005, 2993 ccm, 204 PS
3.0 d 09.2005 - 08.2008, 2993 ccm, 211 PS
3.0 d 09.2005 - 08.2008, 2993 ccm, 218 PS
3.0 i xDrive 09.2003 - 07.2006, 2979 ccm, 231 PS
3.0 sd 09.2006 - 08.2008, 2993 ccm, 286 PS
3.0 si 08.2006 - 08.2008, 2996 ccm, 272 PS
xDrive18d 2.0 04.2009 - 12.2011, 1995 ccm, 136 PS
xDrive18d 2.0 09.2008 - 12.2011, 1995 ccm, 143 PS
xDrive 20 d 09.2008 - 08.2010, 1995 ccm, 163 PS
xDrive 20 d 09.2008 - 08.2010, 1995 ccm, 177 PS
xDrive20i 2.0 09.2008 - 08.2011, 1995 ccm, 150 PS
xDrive30d 3.0 09.2008 - 08.2010, 2993 ccm, 211 PS
xDrive30d 3.0 09.2008 - 08.2010, 2993 ccm, 218 PS</t>
    </r>
  </si>
  <si>
    <t>JNHP-6BM023</t>
  </si>
  <si>
    <t>64536923958
64538386000
64538364989
64538363236</t>
  </si>
  <si>
    <t>JNLP-6BM024</t>
  </si>
  <si>
    <r>
      <rPr>
        <b/>
        <sz val="11"/>
        <color theme="1"/>
        <rFont val="宋体"/>
        <charset val="134"/>
        <scheme val="minor"/>
      </rPr>
      <t>BMW X3 (F25) ( 08.2011 - 08.2017 , 184 - 245 PS)</t>
    </r>
    <r>
      <rPr>
        <sz val="11"/>
        <color theme="1"/>
        <rFont val="宋体"/>
        <charset val="134"/>
        <scheme val="minor"/>
      </rPr>
      <t xml:space="preserve">
sDrive20i 2.0, 02.2014 - 08.2017, 1997 ccm, 184 PS
sDrive28i 2.0, 08.2011 - 08.2017, 1997 ccm, 245 PS
xDrive20i 2.0, 09.2011 - 08.2017, 1997 ccm, 184 PS
xDrive28i 2.0, 08.2011 - 08.2017, 1997 ccm, 245 PS
</t>
    </r>
    <r>
      <rPr>
        <b/>
        <sz val="11"/>
        <color theme="1"/>
        <rFont val="宋体"/>
        <charset val="134"/>
        <scheme val="minor"/>
      </rPr>
      <t>BMW X4 (F26) ( 04.2014 - 03.2018 , 184 - 245 PS)</t>
    </r>
    <r>
      <rPr>
        <sz val="11"/>
        <color theme="1"/>
        <rFont val="宋体"/>
        <charset val="134"/>
        <scheme val="minor"/>
      </rPr>
      <t xml:space="preserve">
xDrive20i 2.0, 04.2014 - 03.2018, 1997 ccm, 184 PS
xDrive28i 2.0, 04.2014 - 03.2018, 1997 ccm, 245 PS
xDrive28i 2.0, 04.2014 - 03.2018, 1997 ccm, 243 PS</t>
    </r>
  </si>
  <si>
    <t>JNLP-6BM025</t>
  </si>
  <si>
    <r>
      <rPr>
        <b/>
        <sz val="11"/>
        <color theme="1"/>
        <rFont val="宋体"/>
        <charset val="134"/>
        <scheme val="minor"/>
      </rPr>
      <t>BMW 5 GT (F07) ( 07.2013 - 02.2017 , 245 PS)</t>
    </r>
    <r>
      <rPr>
        <sz val="11"/>
        <color theme="1"/>
        <rFont val="宋体"/>
        <charset val="134"/>
        <scheme val="minor"/>
      </rPr>
      <t xml:space="preserve">
528i 2.0, 07.2013 - 02.2017, 1997 ccm, 245 PS
</t>
    </r>
    <r>
      <rPr>
        <b/>
        <sz val="11"/>
        <color theme="1"/>
        <rFont val="宋体"/>
        <charset val="134"/>
        <scheme val="minor"/>
      </rPr>
      <t>BMW 5 Saloon (F10) ( 10.2010 - 10.2016 , 163 - 245 PS)</t>
    </r>
    <r>
      <rPr>
        <sz val="11"/>
        <color theme="1"/>
        <rFont val="宋体"/>
        <charset val="134"/>
        <scheme val="minor"/>
      </rPr>
      <t xml:space="preserve">
520i 2.0, 10.2010 - 10.2016, 1997 ccm, 163 PS
520i 1.6, 07.2013 - 10.2016, 1592 ccm, 170 PS
520i 2.0, 10.2010 - 10.2016, 1997 ccm, 184 PS
528i 2.0, 10.2010 - 10.2016, 1997 ccm, 245 PS
528i xDrive 2.0, 10.2010 - 10.2016, 1997 ccm, 245 PS
</t>
    </r>
    <r>
      <rPr>
        <b/>
        <sz val="11"/>
        <color theme="1"/>
        <rFont val="宋体"/>
        <charset val="134"/>
        <scheme val="minor"/>
      </rPr>
      <t>BMW 5 Touring (F11) ( 10.2010 - 02.2017 , 163 - 245 PS)</t>
    </r>
    <r>
      <rPr>
        <sz val="11"/>
        <color theme="1"/>
        <rFont val="宋体"/>
        <charset val="134"/>
        <scheme val="minor"/>
      </rPr>
      <t xml:space="preserve">
520i 2.0, 09.2011 - 02.2017, 1997 ccm, 163 PS
520i 2.0, 10.2010 - 02.2017, 1997 ccm, 184 PS
528i 2.0, 10.2010 - 02.2017, 1997 ccm, 245 PS
528i xDrive 2.0, 03.2011 - 02.2017, 1997 ccm, 245 PS</t>
    </r>
  </si>
  <si>
    <t>JNLP-6BM026</t>
  </si>
  <si>
    <t>64539151737
64509224831
64536927541</t>
  </si>
  <si>
    <r>
      <rPr>
        <b/>
        <sz val="11"/>
        <color theme="1"/>
        <rFont val="宋体"/>
        <charset val="134"/>
        <scheme val="minor"/>
      </rPr>
      <t>BMW 1 Hatchback (E81) ( 09.2006 - 09.2012 , 90 - 204 PS)</t>
    </r>
    <r>
      <rPr>
        <sz val="11"/>
        <color theme="1"/>
        <rFont val="宋体"/>
        <charset val="134"/>
        <scheme val="minor"/>
      </rPr>
      <t xml:space="preserve">
116d 2.0 01.2011 - 12.2011, 1995 ccm, 90 PS
116d 2.0 11.2008 - 12.2011, 1995 ccm, 116 PS
116 i 09.2007 - 12.2011, 1596 ccm, 115 PS
116 i 03.2007 - 12.2011, 1599 ccm, 122 PS
116i 2.0 11.2008 - 12.2011, 1995 ccm, 122 PS
118d 2.0 09.2006 - 12.2011, 1995 ccm, 136 PS
118d 2.0 09.2006 - 12.2011, 1995 ccm, 143 PS
118i 2.0 09.2006 - 02.2008, 1995 ccm, 129 PS
118i 2.0 09.2006 - 12.2011, 1995 ccm, 136 PS
118i 2.0 09.2006 - 12.2011, 1995 ccm, 143 PS
120 d 03.2007 - 12.2011, 1995 ccm, 163 PS
120 d 03.2007 - 12.2011, 1995 ccm, 177 PS
120 d 03.2007 - 12.2011, 1995 ccm, 197 PS
120 i 03.2007 - 12.2011, 1995 ccm, 156 PS
120 i 03.2007 - 12.2011, 1995 ccm, 163 PS
120 i 03.2007 - 09.2012, 1995 ccm, 170 PS
123d 2.0 03.2007 - 12.2011, 1995 ccm, 204 PS
</t>
    </r>
    <r>
      <rPr>
        <b/>
        <sz val="11"/>
        <color theme="1"/>
        <rFont val="宋体"/>
        <charset val="134"/>
        <scheme val="minor"/>
      </rPr>
      <t>BMW 1 Coupe (E82) ( 09.2007 - 10.2013 , 136 - 204 PS)</t>
    </r>
    <r>
      <rPr>
        <sz val="11"/>
        <color theme="1"/>
        <rFont val="宋体"/>
        <charset val="134"/>
        <scheme val="minor"/>
      </rPr>
      <t xml:space="preserve">
118d 2.0 09.2009 - 10.2013, 1995 ccm, 136 PS
118d 2.0 09.2009 - 10.2013, 1995 ccm, 143 PS
120 d 09.2007 - 10.2013, 1995 ccm, 163 PS
120 d 09.2007 - 10.2013, 1995 ccm, 177 PS
120 d 09.2007 - 10.2013, 1995 ccm, 197 PS
120i 2.0 10.2007 - 10.2013, 1995 ccm, 170 PS
123 d 10.2007 - 09.2013, 1995 ccm, 204 PS
</t>
    </r>
    <r>
      <rPr>
        <b/>
        <sz val="11"/>
        <color theme="1"/>
        <rFont val="宋体"/>
        <charset val="134"/>
        <scheme val="minor"/>
      </rPr>
      <t>BMW 1 Hatchback (E87) ( 06.2004 - 12.2011 , 90 - 204 PS)</t>
    </r>
    <r>
      <rPr>
        <sz val="11"/>
        <color theme="1"/>
        <rFont val="宋体"/>
        <charset val="134"/>
        <scheme val="minor"/>
      </rPr>
      <t xml:space="preserve">
116d 2.0 01.2011 - 12.2011, 1995 ccm, 90 PS
116 d 03.2009 - 06.2011, 1995 ccm, 116 PS
116 i 06.2004 - 06.2011, 1596 ccm, 115 PS
116 i 09.2007 - 06.2011, 1599 ccm, 122 PS
116i 2.0 01.2009 - 06.2011, 1995 ccm, 122 PS
118 d 06.2004 - 02.2007, 1995 ccm, 122 PS
118 d 03.2007 - 06.2011, 1995 ccm, 136 PS
118 d 03.2007 - 06.2011, 1995 ccm, 143 PS
118i 2.0 07.2004 - 02.2007, 1995 ccm, 129 PS
118i 2.0 10.2006 - 06.2011, 1995 ccm, 136 PS
118i 2.0 09.2006 - 06.2011, 1995 ccm, 143 PS
118i 2.0 03.2007 - 12.2007, 1995 ccm, 170 PS
120 d 06.2004 - 02.2007, 1995 ccm, 150 PS
120 d 05.2006 - 02.2007, 1995 ccm, 156 PS
120 d 06.2004 - 06.2011, 1995 ccm, 163 PS
120 d 03.2007 - 10.2010, 1995 ccm, 170 PS
120 d 03.2007 - 06.2011, 1995 ccm, 177 PS
120 i 06.2004 - 02.2007, 1995 ccm, 150 PS
120 i 03.2007 - 06.2011, 1995 ccm, 156 PS
120 i 03.2007 - 06.2011, 1995 ccm, 163 PS
120 i 03.2007 - 06.2011, 1995 ccm, 170 PS
123 d 03.2007 - 06.2011, 1995 ccm, 204 PS</t>
    </r>
  </si>
  <si>
    <t>JNHP3-6BM027</t>
  </si>
  <si>
    <t>64538378600
64538375759</t>
  </si>
  <si>
    <t>Discharge 
Line
(C-D)</t>
  </si>
  <si>
    <r>
      <rPr>
        <b/>
        <sz val="11"/>
        <color theme="1"/>
        <rFont val="宋体"/>
        <charset val="134"/>
        <scheme val="minor"/>
      </rPr>
      <t>BMW 5 Saloon (E39) ( 09.1995 - 06.2003 , 150 - 286 PS)</t>
    </r>
    <r>
      <rPr>
        <sz val="11"/>
        <color theme="1"/>
        <rFont val="宋体"/>
        <charset val="134"/>
        <scheme val="minor"/>
      </rPr>
      <t xml:space="preserve">
520 i  01.1996 - 06.2003, 1990 ccm, 150 PS
523 i  09.1995 - 08.2000, 2494 ccm, 170 PS
528 i  09.1995 - 08.2000, 2793 ccm, 193 PS
535 i  06.1996 - 08.1998, 3498 ccm, 235 PS
540 i  03.1996 - 06.2003, 4398 ccm, 286 PS
</t>
    </r>
    <r>
      <rPr>
        <b/>
        <sz val="11"/>
        <color theme="1"/>
        <rFont val="宋体"/>
        <charset val="134"/>
        <scheme val="minor"/>
      </rPr>
      <t>BMW 5 Touring (E39) ( 11.1996 - 12.2003 , 150 - 286 PS)</t>
    </r>
    <r>
      <rPr>
        <sz val="11"/>
        <color theme="1"/>
        <rFont val="宋体"/>
        <charset val="134"/>
        <scheme val="minor"/>
      </rPr>
      <t xml:space="preserve">
520 i  03.1997 - 08.2001, 1990 ccm, 150 PS
523 i  03.1997 - 08.2000, 2494 ccm, 170 PS
528 i  11.1996 - 08.2000, 2793 ccm, 193 PS
540 i  04.1997 - 12.2003, 4398 ccm, 286 PS</t>
    </r>
  </si>
  <si>
    <t>JNHP-6BM028</t>
  </si>
  <si>
    <t>JNHP-6BM029</t>
  </si>
  <si>
    <t>JNHP-6BM030</t>
  </si>
  <si>
    <t>JNLP-6BM031</t>
  </si>
  <si>
    <t>64536966287
64509223326</t>
  </si>
  <si>
    <t>JNHP-6BM032</t>
  </si>
  <si>
    <t>64509222724
64509271896</t>
  </si>
  <si>
    <t>JNLP-6BM033</t>
  </si>
  <si>
    <t>64536927694
64539140728</t>
  </si>
  <si>
    <t>JNLP-6BM034</t>
  </si>
  <si>
    <t>JNLP-6BM035</t>
  </si>
  <si>
    <t>JNHP-6BM036</t>
  </si>
  <si>
    <t>JNHP3-6BM037</t>
  </si>
  <si>
    <t>JNLP-6BM038
JN-6W1054</t>
  </si>
  <si>
    <t>64509271899
64509222723</t>
  </si>
  <si>
    <t>JNHP-6BM039</t>
  </si>
  <si>
    <t>JNLP-6BM040</t>
  </si>
  <si>
    <t>JNHP-6BM041</t>
  </si>
  <si>
    <t>JNLP-6BM042</t>
  </si>
  <si>
    <t>JNLP-6BM043</t>
  </si>
  <si>
    <t>64539119992
64539201925</t>
  </si>
  <si>
    <t>JNLP-6BM044</t>
  </si>
  <si>
    <t>JNLP-6BM045</t>
  </si>
  <si>
    <t>64536929811
64539209717</t>
  </si>
  <si>
    <t>JNLP-6BM046</t>
  </si>
  <si>
    <t>JNHP-6BM047</t>
  </si>
  <si>
    <t>JNLP-6BM048</t>
  </si>
  <si>
    <t>JNLP-6BM049</t>
  </si>
  <si>
    <t>64509187296
64536922694
64539140731</t>
  </si>
  <si>
    <t>JNLP-6BM050</t>
  </si>
  <si>
    <t>JNHP-6BM051</t>
  </si>
  <si>
    <r>
      <rPr>
        <b/>
        <sz val="11"/>
        <color rgb="FFFF0000"/>
        <rFont val="宋体"/>
        <charset val="134"/>
        <scheme val="minor"/>
      </rPr>
      <t>64539423283</t>
    </r>
    <r>
      <rPr>
        <sz val="11"/>
        <color theme="1"/>
        <rFont val="宋体"/>
        <charset val="134"/>
        <scheme val="minor"/>
      </rPr>
      <t xml:space="preserve">
64539395469</t>
    </r>
  </si>
  <si>
    <t>Suction and 
Liquid Assembly</t>
  </si>
  <si>
    <t>JNHL-6BM052</t>
  </si>
  <si>
    <t>64539209718
64539231050</t>
  </si>
  <si>
    <t>JNHP-6BM053</t>
  </si>
  <si>
    <t>JNHP-6BM054</t>
  </si>
  <si>
    <t>64507939496
64539209724</t>
  </si>
  <si>
    <t>JNHP3-6BM055</t>
  </si>
  <si>
    <t>JNHL-6BM056</t>
  </si>
  <si>
    <t>JNHP3-6BM057</t>
  </si>
  <si>
    <t>64538379836
64509185992
64539140737</t>
  </si>
  <si>
    <t>JNHP-6BM058</t>
  </si>
  <si>
    <t>JNHP-6BM059</t>
  </si>
  <si>
    <r>
      <rPr>
        <b/>
        <sz val="11"/>
        <color theme="1"/>
        <rFont val="宋体"/>
        <charset val="134"/>
        <scheme val="minor"/>
      </rPr>
      <t>BMW 5 GT (F07) ( 07.2013 - 02.2017 , 245 PS)</t>
    </r>
    <r>
      <rPr>
        <sz val="11"/>
        <color theme="1"/>
        <rFont val="宋体"/>
        <charset val="134"/>
        <scheme val="minor"/>
      </rPr>
      <t xml:space="preserve">
528i 2.0  07.2013 - 02.2017, 1997 ccm, 245 PS
</t>
    </r>
    <r>
      <rPr>
        <b/>
        <sz val="11"/>
        <color theme="1"/>
        <rFont val="宋体"/>
        <charset val="134"/>
        <scheme val="minor"/>
      </rPr>
      <t>BMW 5 Saloon (F10) ( 09.2011 - 10.2016 , 163 - 245 PS)</t>
    </r>
    <r>
      <rPr>
        <sz val="11"/>
        <color theme="1"/>
        <rFont val="宋体"/>
        <charset val="134"/>
        <scheme val="minor"/>
      </rPr>
      <t xml:space="preserve">
520 i  09.2011 - 10.2016, 1997 ccm, 163 PS
520i 1.6  07.2013 - 10.2016, 1592 ccm, 170 PS
520 i  09.2011 - 10.2016, 1997 ccm, 184 PS
528 i  09.2011 - 10.2016, 1997 ccm, 245 PS
528 i xDrive  09.2011 - 10.2016, 1997 ccm, 245 PS
</t>
    </r>
    <r>
      <rPr>
        <b/>
        <sz val="11"/>
        <color theme="1"/>
        <rFont val="宋体"/>
        <charset val="134"/>
        <scheme val="minor"/>
      </rPr>
      <t>BMW 5 Touring (F11) ( 10.2010 - 02.2017 , 163 - 245 PS)</t>
    </r>
    <r>
      <rPr>
        <sz val="11"/>
        <color theme="1"/>
        <rFont val="宋体"/>
        <charset val="134"/>
        <scheme val="minor"/>
      </rPr>
      <t xml:space="preserve">
520i 2.0  09.2011 - 02.2017, 1997 ccm, 163 PS
520i 2.0  10.2010 - 02.2017, 1997 ccm, 184 PS
528 i  09.2011 - 02.2017, 1997 ccm, 245 PS
528 i xDrive  09.2011 - 02.2017, 1997 ccm, 245 PS</t>
    </r>
  </si>
  <si>
    <t>JNHP-6BM060
JN-6W1053</t>
  </si>
  <si>
    <t>JNHP-6BM061</t>
  </si>
  <si>
    <t>64123455917
64123451411</t>
  </si>
  <si>
    <t>Liquid Line
(D-E)</t>
  </si>
  <si>
    <t>JNHP3-6BM062</t>
  </si>
  <si>
    <t>JNLP-6BM063</t>
  </si>
  <si>
    <t>JNLP-6BM064</t>
  </si>
  <si>
    <t>JNHP3-6BM065</t>
  </si>
  <si>
    <t>JNLP-6BM066</t>
  </si>
  <si>
    <t>JNLP-6BM067</t>
  </si>
  <si>
    <t>JNHP-6BM068</t>
  </si>
  <si>
    <t>JNLP-6BM069</t>
  </si>
  <si>
    <t>6927845
9129060
64536927845
64509129060</t>
  </si>
  <si>
    <r>
      <rPr>
        <b/>
        <sz val="11"/>
        <color theme="1"/>
        <rFont val="宋体"/>
        <charset val="134"/>
        <scheme val="minor"/>
      </rPr>
      <t>BMW 1 Hatchback (E81) ( 09.2006 - 12.2011 , 258 - 265 PS)</t>
    </r>
    <r>
      <rPr>
        <sz val="11"/>
        <color theme="1"/>
        <rFont val="宋体"/>
        <charset val="134"/>
        <scheme val="minor"/>
      </rPr>
      <t xml:space="preserve">
130i 3.0  09.2006 - 12.2011, 2996 ccm, 258 PS
130i 3.0  09.2006 - 12.2011, 2996 ccm, 265 PS
</t>
    </r>
    <r>
      <rPr>
        <b/>
        <sz val="11"/>
        <color theme="1"/>
        <rFont val="宋体"/>
        <charset val="134"/>
        <scheme val="minor"/>
      </rPr>
      <t>BMW 1 Coupe (E82) ( 03.2008 - 10.2013 , 218 PS)</t>
    </r>
    <r>
      <rPr>
        <sz val="11"/>
        <color theme="1"/>
        <rFont val="宋体"/>
        <charset val="134"/>
        <scheme val="minor"/>
      </rPr>
      <t xml:space="preserve">
125 i  03.2008 - 10.2013, 2996 ccm, 218 PS
</t>
    </r>
    <r>
      <rPr>
        <b/>
        <sz val="11"/>
        <color theme="1"/>
        <rFont val="宋体"/>
        <charset val="134"/>
        <scheme val="minor"/>
      </rPr>
      <t>BMW 1 Convertible (E88) ( 12.2007 - 10.2013 , 218 PS)</t>
    </r>
    <r>
      <rPr>
        <sz val="11"/>
        <color theme="1"/>
        <rFont val="宋体"/>
        <charset val="134"/>
        <scheme val="minor"/>
      </rPr>
      <t xml:space="preserve">
125 i  12.2007 - 10.2013, 2996 ccm, 218 PS
</t>
    </r>
    <r>
      <rPr>
        <b/>
        <sz val="11"/>
        <color theme="1"/>
        <rFont val="宋体"/>
        <charset val="134"/>
        <scheme val="minor"/>
      </rPr>
      <t>BMW 1 Hatchback (E87) ( 09.2005 - 06.2011 , 258 - 265 PS)</t>
    </r>
    <r>
      <rPr>
        <sz val="11"/>
        <color theme="1"/>
        <rFont val="宋体"/>
        <charset val="134"/>
        <scheme val="minor"/>
      </rPr>
      <t xml:space="preserve">
130 i  03.2007 - 06.2011, 2996 ccm, 258 PS
130 i  09.2005 - 02.2007, 2996 ccm, 265 PS
</t>
    </r>
    <r>
      <rPr>
        <b/>
        <sz val="11"/>
        <color theme="1"/>
        <rFont val="宋体"/>
        <charset val="134"/>
        <scheme val="minor"/>
      </rPr>
      <t>BMW X1 (E84) ( 09.2009 - 06.2015 , 218 - 258 PS)</t>
    </r>
    <r>
      <rPr>
        <sz val="11"/>
        <color theme="1"/>
        <rFont val="宋体"/>
        <charset val="134"/>
        <scheme val="minor"/>
      </rPr>
      <t xml:space="preserve">
xDrive 25 i  03.2010 - 08.2011, 2996 ccm, 218 PS
xDrive 28 i  03.2011 - 06.2015, 1997 ccm, 245 PS
xDrive 28 i  09.2009 - 08.2011, 2996 ccm, 258 PS
</t>
    </r>
    <r>
      <rPr>
        <b/>
        <sz val="11"/>
        <color theme="1"/>
        <rFont val="宋体"/>
        <charset val="134"/>
        <scheme val="minor"/>
      </rPr>
      <t>BMW 3 Saloon (E90) ( 12.2004 - 12.2011 , 177 - 272 PS)</t>
    </r>
    <r>
      <rPr>
        <sz val="11"/>
        <color theme="1"/>
        <rFont val="宋体"/>
        <charset val="134"/>
        <scheme val="minor"/>
      </rPr>
      <t xml:space="preserve">
323i 2.5  09.2005 - 02.2007, 2497 ccm, 177 PS
323i 2.5  03.2007 - 12.2011, 2497 ccm, 190 PS
325i 2.5  01.2006 - 12.2011, 2497 ccm, 211 PS
325i 3.0  03.2007 - 12.2011, 2996 ccm, 211 PS
325 i  12.2004 - 12.2011, 2497 ccm, 218 PS
325i 3.0  03.2007 - 12.2011, 2996 ccm, 218 PS
325 i xDrive  09.2008 - 10.2011, 2996 ccm, 218 PS
325 xi  09.2005 - 08.2008, 2497 ccm, 218 PS
325 xi  09.2007 - 08.2008, 2996 ccm, 218 PS
328 i  09.2006 - 12.2011, 2996 ccm, 234 PS
330 i  12.2004 - 10.2011, 2996 ccm, 258 PS
330i 3.0  09.2007 - 10.2011, 2996 ccm, 272 PS
330 i  03.2007 - 12.2011, 2996 ccm, 272 PS
330i xDrive 3.0  09.2008 - 10.2011, 2996 ccm, 272 PS
330xi 3.0  09.2005 - 08.2007, 2996 ccm, 258 PS
330xi 3.0  09.2007 - 08.2008, 2996 ccm, 272 PS
</t>
    </r>
    <r>
      <rPr>
        <b/>
        <sz val="11"/>
        <color theme="1"/>
        <rFont val="宋体"/>
        <charset val="134"/>
        <scheme val="minor"/>
      </rPr>
      <t>BMW 3 Touring (E91) ( 12.2004 - 06.2012 , 177 - 272 PS)</t>
    </r>
    <r>
      <rPr>
        <sz val="11"/>
        <color theme="1"/>
        <rFont val="宋体"/>
        <charset val="134"/>
        <scheme val="minor"/>
      </rPr>
      <t xml:space="preserve">
323i 2.5  04.2006 - 06.2007, 2497 ccm, 177 PS
325i 3.0  09.2007 - 06.2012, 2996 ccm, 211 PS
325 i  12.2004 - 08.2008, 2497 ccm, 218 PS
325i 3.0  09.2007 - 06.2012, 2996 ccm, 218 PS
325 i xDrive  09.2008 - 06.2012, 2996 ccm, 218 PS
325 xi  08.2005 - 08.2008, 2497 ccm, 218 PS
325 xi  09.2007 - 08.2008, 2996 ccm, 218 PS
330i 3.0  08.2005 - 08.2007, 2996 ccm, 258 PS
330i 3.0  09.2007 - 06.2012, 2996 ccm, 272 PS
330i xDrive 3.0  09.2007 - 06.2012, 2996 ccm, 272 PS
330xi 3.0  09.2005 - 08.2007, 2996 ccm, 258 PS
330xi 3.0  09.2007 - 06.2012, 2996 ccm, 272 PS
</t>
    </r>
    <r>
      <rPr>
        <b/>
        <sz val="11"/>
        <color theme="1"/>
        <rFont val="宋体"/>
        <charset val="134"/>
        <scheme val="minor"/>
      </rPr>
      <t>BMW 3 Coupe (E92) ( 06.2006 - 12.2013 , 204 - 272 PS)</t>
    </r>
    <r>
      <rPr>
        <sz val="11"/>
        <color theme="1"/>
        <rFont val="宋体"/>
        <charset val="134"/>
        <scheme val="minor"/>
      </rPr>
      <t xml:space="preserve">
325i 3.0  03.2010 - 06.2013, 2996 ccm, 211 PS
325 i  06.2006 - 02.2010, 2497 ccm, 218 PS
325 i  09.2007 - 06.2013, 2996 ccm, 218 PS
325i xDrive 2.5  03.2010 - 04.2013, 2497 ccm, 204 PS
325 i xDrive  09.2008 - 12.2013, 2996 ccm, 218 PS
325xi 2.5  09.2006 - 02.2010, 2497 ccm, 218 PS
325 xi  09.2007 - 08.2008, 2996 ccm, 218 PS
328 i  06.2006 - 06.2013, 2996 ccm, 234 PS
330 i  03.2010 - 06.2013, 2996 ccm, 258 PS
330 i  09.2006 - 02.2010, 2996 ccm, 272 PS
330 i  09.2007 - 06.2013, 2996 ccm, 272 PS
330i xDrive 3.0  03.2010 - 06.2013, 2996 ccm, 272 PS
330xi 3.0  09.2006 - 08.2007, 2996 ccm, 272 PS
</t>
    </r>
    <r>
      <rPr>
        <b/>
        <sz val="11"/>
        <color theme="1"/>
        <rFont val="宋体"/>
        <charset val="134"/>
        <scheme val="minor"/>
      </rPr>
      <t>BMW 3 Convertible (E93) ( 10.2006 - 12.2013 , 211 - 272 PS)</t>
    </r>
    <r>
      <rPr>
        <sz val="11"/>
        <color theme="1"/>
        <rFont val="宋体"/>
        <charset val="134"/>
        <scheme val="minor"/>
      </rPr>
      <t xml:space="preserve">
325i 3.0  10.2006 - 12.2013, 2996 ccm, 211 PS
325i 3.0  03.2007 - 12.2013, 2996 ccm, 218 PS
325 i  12.2006 - 02.2010, 2497 ccm, 218 PS
330 i  03.2010 - 10.2013, 2996 ccm, 258 PS
330 i  03.2007 - 10.2013, 2996 ccm, 272 PS
330i 3.0  03.2007 - 02.2010, 2996 ccm, 272 PS</t>
    </r>
  </si>
  <si>
    <t>JNHP-6BM070</t>
  </si>
  <si>
    <t>JNHP-6BM071</t>
  </si>
  <si>
    <t>JNHP-6BM072</t>
  </si>
  <si>
    <t>JNHP-6BM073</t>
  </si>
  <si>
    <t>JNLP-6BM074</t>
  </si>
  <si>
    <t>JNHP-6BM075</t>
  </si>
  <si>
    <t>6925719
64536925719</t>
  </si>
  <si>
    <r>
      <rPr>
        <b/>
        <sz val="11"/>
        <color theme="1"/>
        <rFont val="宋体"/>
        <charset val="134"/>
        <scheme val="minor"/>
      </rPr>
      <t>BMW 3 Saloon (E46) ( 09.2002 - 02.2005 , 204 PS)</t>
    </r>
    <r>
      <rPr>
        <sz val="11"/>
        <color theme="1"/>
        <rFont val="宋体"/>
        <charset val="134"/>
        <scheme val="minor"/>
      </rPr>
      <t xml:space="preserve">
330d 3.0  03.2003 - 02.2005, 2993 ccm, 204 PS
330xd 3.0  09.2002 - 12.2004, 2993 ccm, 204 PS
</t>
    </r>
    <r>
      <rPr>
        <b/>
        <sz val="11"/>
        <color theme="1"/>
        <rFont val="宋体"/>
        <charset val="134"/>
        <scheme val="minor"/>
      </rPr>
      <t>BMW 3 Coupe (E46) ( 03.2003 - 07.2006 , 204 PS)</t>
    </r>
    <r>
      <rPr>
        <sz val="11"/>
        <color theme="1"/>
        <rFont val="宋体"/>
        <charset val="134"/>
        <scheme val="minor"/>
      </rPr>
      <t xml:space="preserve">
330Cd 3.0  03.2003 - 07.2006, 2993 ccm, 204 PS
</t>
    </r>
    <r>
      <rPr>
        <b/>
        <sz val="11"/>
        <color theme="1"/>
        <rFont val="宋体"/>
        <charset val="134"/>
        <scheme val="minor"/>
      </rPr>
      <t>BMW 3 Touring (E46) ( 08.2002 - 05.2005 , 204 PS)</t>
    </r>
    <r>
      <rPr>
        <sz val="11"/>
        <color theme="1"/>
        <rFont val="宋体"/>
        <charset val="134"/>
        <scheme val="minor"/>
      </rPr>
      <t xml:space="preserve">
330d 3.0  03.2003 - 02.2005, 2993 ccm, 204 PS
330xd 3.0  08.2002 - 05.2005, 2993 ccm, 204 PS
</t>
    </r>
    <r>
      <rPr>
        <b/>
        <sz val="11"/>
        <color theme="1"/>
        <rFont val="宋体"/>
        <charset val="134"/>
        <scheme val="minor"/>
      </rPr>
      <t>BMW 3 Convertible (E46) ( 08.2005 - 12.2007 , 204 PS)</t>
    </r>
    <r>
      <rPr>
        <sz val="11"/>
        <color theme="1"/>
        <rFont val="宋体"/>
        <charset val="134"/>
        <scheme val="minor"/>
      </rPr>
      <t xml:space="preserve">
330Cd 3.0  08.2005 - 12.2007, 2993 ccm, 204 PS</t>
    </r>
  </si>
  <si>
    <t>JNHP-6BM076</t>
  </si>
  <si>
    <t>JNHP-6BM077</t>
  </si>
  <si>
    <t>JNHP-6BM078</t>
  </si>
  <si>
    <t>JNHP-6BM079</t>
  </si>
  <si>
    <t>JNHP3-6BM080</t>
  </si>
  <si>
    <t>JNLP-6BM081</t>
  </si>
  <si>
    <t>JNLP-6BM082</t>
  </si>
  <si>
    <t>64536921017
64539155336</t>
  </si>
  <si>
    <t>JNLP-6BM083</t>
  </si>
  <si>
    <t>JNHL-6BM084</t>
  </si>
  <si>
    <t>JNLP-6BM088</t>
  </si>
  <si>
    <t>91200003
6453820092</t>
  </si>
  <si>
    <t>JNHL-BZ004</t>
  </si>
  <si>
    <t>JNHP-BZ008</t>
  </si>
  <si>
    <t>JN-6B001</t>
  </si>
  <si>
    <t>JH-40</t>
  </si>
  <si>
    <t>JNHP3-BM00009</t>
  </si>
  <si>
    <t>8372989
8391191
64538372989
64538391191</t>
  </si>
  <si>
    <t>JNHP3-BM00015</t>
  </si>
  <si>
    <t>8375758
8378602
64538375758
64538378602</t>
  </si>
  <si>
    <r>
      <rPr>
        <b/>
        <sz val="11"/>
        <color theme="1"/>
        <rFont val="宋体"/>
        <charset val="134"/>
        <scheme val="minor"/>
      </rPr>
      <t>BMW 5 Saloon (E39) ( 09.1995 - 06.2003 , 116 - 400 PS)</t>
    </r>
    <r>
      <rPr>
        <sz val="11"/>
        <color theme="1"/>
        <rFont val="宋体"/>
        <charset val="134"/>
        <scheme val="minor"/>
      </rPr>
      <t xml:space="preserve">
520d 2.0 02.2000 - 06.2003, 1951 ccm, 136 PS
520 i 01.1996 - 06.2003, 1990 ccm, 136 PS
520 i 01.1996 - 06.2003, 1990 ccm, 150 PS
520i 2.2 09.2000 - 06.2003, 2171 ccm, 163 PS
520i 2.2 09.2000 - 06.2003, 2171 ccm, 170 PS
523 i 09.1995 - 08.2000, 2494 ccm, 170 PS
525d 2.5 02.2000 - 06.2003, 2497 ccm, 163 PS
525i 2.5 09.2000 - 06.2003, 2494 ccm, 192 PS
525td 2.5 01.1997 - 06.2003, 2497 ccm, 116 PS
525 tds 01.1996 - 06.2003, 2497 ccm, 143 PS
528 i 09.1995 - 08.2000, 2793 ccm, 193 PS
530d 3.0 08.1998 - 09.2000, 2926 ccm, 184 PS
530d 3.0 09.1998 - 06.2003, 2926 ccm, 193 PS
530i 3.0 09.2000 - 06.2003, 2979 ccm, 231 PS
535 i 06.1996 - 08.1998, 3498 ccm, 235 PS
535 i 09.1998 - 06.2003, 3498 ccm, 245 PS
540 i 03.1996 - 06.2003, 4398 ccm, 286 PS
M5 10.1998 - 06.2003, 4941 ccm, 400 PS
</t>
    </r>
    <r>
      <rPr>
        <b/>
        <sz val="11"/>
        <color theme="1"/>
        <rFont val="宋体"/>
        <charset val="134"/>
        <scheme val="minor"/>
      </rPr>
      <t>BMW 5 Touring (E39) ( 11.1996 - 05.2004 , 136 - 286 PS)</t>
    </r>
    <r>
      <rPr>
        <sz val="11"/>
        <color theme="1"/>
        <rFont val="宋体"/>
        <charset val="134"/>
        <scheme val="minor"/>
      </rPr>
      <t xml:space="preserve">
520d 2.0 02.2000 - 09.2003, 1951 ccm, 136 PS
520 i 03.1997 - 08.2001, 1990 ccm, 136 PS
520 i 03.1997 - 08.2001, 1990 ccm, 150 PS
520 i 09.2000 - 12.2003, 2171 ccm, 163 PS
520 i 09.2000 - 12.2003, 2171 ccm, 170 PS
523i 2.5 09.1998 - 08.2000, 2494 ccm, 163 PS
523 i 03.1997 - 08.2000, 2494 ccm, 170 PS
525d 2.5 02.2000 - 05.2004, 2497 ccm, 163 PS
525i 2.5 09.2000 - 05.2004, 2494 ccm, 192 PS
525 tds 03.1997 - 05.2004, 2497 ccm, 143 PS
528 i 11.1996 - 08.2000, 2793 ccm, 193 PS
530d 3.0 08.1998 - 09.2000, 2926 ccm, 184 PS
530d 3.0 09.2000 - 05.2004, 2926 ccm, 193 PS
530 i 09.2000 - 12.2003, 2979 ccm, 231 PS
540 i 04.1997 - 12.2003, 4398 ccm, 286 PS</t>
    </r>
  </si>
  <si>
    <t>JNHP3-BM00016</t>
  </si>
  <si>
    <t>1385152
8375753
8391323
64531385152
64538375753
64538391323</t>
  </si>
  <si>
    <r>
      <rPr>
        <b/>
        <sz val="11"/>
        <color theme="1"/>
        <rFont val="宋体"/>
        <charset val="134"/>
        <scheme val="minor"/>
      </rPr>
      <t>BMW 3 Compact (E36) ( 06.1995 - 08.2000 , 90 - 170 PS)</t>
    </r>
    <r>
      <rPr>
        <sz val="11"/>
        <color theme="1"/>
        <rFont val="宋体"/>
        <charset val="134"/>
        <scheme val="minor"/>
      </rPr>
      <t xml:space="preserve">
318 tds 06.1995 - 08.2000, 1665 ccm, 90 PS
318 ti 01.1996 - 08.1999, 1895 ccm, 140 PS
323 ti 09.1997 - 08.2000, 2494 ccm, 170 PS
</t>
    </r>
    <r>
      <rPr>
        <b/>
        <sz val="11"/>
        <color theme="1"/>
        <rFont val="宋体"/>
        <charset val="134"/>
        <scheme val="minor"/>
      </rPr>
      <t>BMW 3 Saloon (E36) ( 01.1991 - 11.1998 , 115 - 321 PS)</t>
    </r>
    <r>
      <rPr>
        <sz val="11"/>
        <color theme="1"/>
        <rFont val="宋体"/>
        <charset val="134"/>
        <scheme val="minor"/>
      </rPr>
      <t xml:space="preserve">
318 i 09.1993 - 11.1998, 1796 ccm, 115 PS
318 is 01.1996 - 05.1998, 1895 ccm, 140 PS
320 i 01.1991 - 02.1998, 1990 ccm, 150 PS
323 i 05.1995 - 11.1998, 2494 ccm, 170 PS
325td 2.5 09.1991 - 02.1998, 2497 ccm, 115 PS
325 tds 05.1993 - 02.1998, 2497 ccm, 143 PS
328 i 01.1995 - 04.1998, 2793 ccm, 193 PS
M3 3.2 10.1995 - 01.1998, 3201 ccm, 321 PS
</t>
    </r>
    <r>
      <rPr>
        <b/>
        <sz val="11"/>
        <color theme="1"/>
        <rFont val="宋体"/>
        <charset val="134"/>
        <scheme val="minor"/>
      </rPr>
      <t>BMW 3 Coupe (E36) ( 12.1991 - 04.1999 , 102 - 321 PS)</t>
    </r>
    <r>
      <rPr>
        <sz val="11"/>
        <color theme="1"/>
        <rFont val="宋体"/>
        <charset val="134"/>
        <scheme val="minor"/>
      </rPr>
      <t xml:space="preserve">
316 i 09.1993 - 11.1998, 1596 ccm, 102 PS
318is 1.9 09.1995 - 04.1999, 1895 ccm, 140 PS
320 i 12.1991 - 11.1998, 1990 ccm, 150 PS
323 i 05.1995 - 04.1999, 2494 ccm, 170 PS
328i 2.8 01.1995 - 04.1999, 2793 ccm, 193 PS
M3 3.2 10.1995 - 11.1998, 3201 ccm, 321 PS
</t>
    </r>
    <r>
      <rPr>
        <b/>
        <sz val="11"/>
        <color theme="1"/>
        <rFont val="宋体"/>
        <charset val="134"/>
        <scheme val="minor"/>
      </rPr>
      <t>BMW 3 Convertible (E36) ( 12.1993 - 11.1999 , 115 - 321 PS)</t>
    </r>
    <r>
      <rPr>
        <sz val="11"/>
        <color theme="1"/>
        <rFont val="宋体"/>
        <charset val="134"/>
        <scheme val="minor"/>
      </rPr>
      <t xml:space="preserve">
318 i 03.1994 - 11.1999, 1796 ccm, 115 PS
320 i 12.1993 - 11.1999, 1990 ccm, 150 PS
323 i 05.1995 - 11.1999, 2494 ccm, 170 PS
328 i 01.1995 - 11.1999, 2793 ccm, 193 PS
M3 3.2 03.1996 - 09.1999, 3201 ccm, 321 PS
</t>
    </r>
    <r>
      <rPr>
        <b/>
        <sz val="11"/>
        <color theme="1"/>
        <rFont val="宋体"/>
        <charset val="134"/>
        <scheme val="minor"/>
      </rPr>
      <t>BMW 3 Touring (E36) ( 01.1995 - 05.1999 , 90 - 193 PS)</t>
    </r>
    <r>
      <rPr>
        <sz val="11"/>
        <color theme="1"/>
        <rFont val="宋体"/>
        <charset val="134"/>
        <scheme val="minor"/>
      </rPr>
      <t xml:space="preserve">
316 i 03.1997 - 05.1999, 1596 ccm, 102 PS
318 i 09.1995 - 04.1999, 1796 ccm, 116 PS
318 tds 03.1995 - 04.1999, 1665 ccm, 90 PS
320 i 01.1995 - 04.1999, 1990 ccm, 150 PS
323 i 12.1995 - 04.1999, 2494 ccm, 170 PS
325 tds 03.1995 - 04.1999, 2497 ccm, 143 PS
328 i 02.1995 - 04.1999, 2793 ccm, 193 PS
</t>
    </r>
    <r>
      <rPr>
        <b/>
        <sz val="11"/>
        <color theme="1"/>
        <rFont val="宋体"/>
        <charset val="134"/>
        <scheme val="minor"/>
      </rPr>
      <t>BMW Z3 Coupe (E36) ( 01.1998 - 06.2003 , 193 - 325 PS)</t>
    </r>
    <r>
      <rPr>
        <sz val="11"/>
        <color theme="1"/>
        <rFont val="宋体"/>
        <charset val="134"/>
        <scheme val="minor"/>
      </rPr>
      <t xml:space="preserve">
2.8 i 01.1998 - 05.2000, 2793 ccm, 193 PS
3.0 i 06.2000 - 06.2003, 2979 ccm, 231 PS
M 3.2 02.1998 - 06.2001, 3201 ccm, 321 PS
M 3.2 06.2001 - 06.2003, 3246 ccm, 325 PS
</t>
    </r>
    <r>
      <rPr>
        <b/>
        <sz val="11"/>
        <color theme="1"/>
        <rFont val="宋体"/>
        <charset val="134"/>
        <scheme val="minor"/>
      </rPr>
      <t>BMW Z3 Roadster (E36) ( 10.1995 - 01.2003 , 116 - 325 PS)</t>
    </r>
    <r>
      <rPr>
        <sz val="11"/>
        <color theme="1"/>
        <rFont val="宋体"/>
        <charset val="134"/>
        <scheme val="minor"/>
      </rPr>
      <t xml:space="preserve">
1.8 i 10.1995 - 10.1998, 1796 ccm, 116 PS
1.9 i 01.1999 - 01.2003, 1895 ccm, 116 PS
1.9 i 07.1998 - 01.2003, 1895 ccm, 118 PS
1.9 i 11.1995 - 03.1999, 1895 ccm, 140 PS
2.0 i 04.1999 - 01.2003, 1990 ccm, 150 PS
2.2 i 10.2000 - 06.2002, 2171 ccm, 170 PS
2.8 i 11.1996 - 05.2000, 2793 ccm, 193 PS
3.0 i 06.2000 - 01.2003, 2979 ccm, 231 PS
M 3.2 01.1997 - 06.2000, 3201 ccm, 321 PS
M 3.2 06.2001 - 01.2003, 3246 ccm, 325 PS</t>
    </r>
  </si>
  <si>
    <t>JNHP3-BM010DE</t>
  </si>
  <si>
    <t>8390473
64538390473</t>
  </si>
  <si>
    <t>JNHP3-BM011DE</t>
  </si>
  <si>
    <t>8379719
64538379719</t>
  </si>
  <si>
    <r>
      <rPr>
        <b/>
        <sz val="11"/>
        <color theme="1"/>
        <rFont val="宋体"/>
        <charset val="134"/>
        <scheme val="minor"/>
      </rPr>
      <t>BMW 5 Saloon (E39) ( 08.1998 - 06.2003 , 136 - 400 PS)</t>
    </r>
    <r>
      <rPr>
        <sz val="11"/>
        <color theme="1"/>
        <rFont val="宋体"/>
        <charset val="134"/>
        <scheme val="minor"/>
      </rPr>
      <t xml:space="preserve">
520d 2.0 02.2000 - 06.2003, 1951 ccm, 136 PS
520i 2.2 09.2000 - 06.2003, 2171 ccm, 170 PS
525d 2.5 02.2000 - 06.2003, 2497 ccm, 163 PS
525i 2.5 09.2000 - 06.2003, 2494 ccm, 192 PS
530d 3.0 08.1998 - 09.2000, 2926 ccm, 184 PS
530d 3.0 09.1998 - 06.2003, 2926 ccm, 193 PS
530i 3.0 09.2000 - 06.2003, 2979 ccm, 231 PS
535 i 09.1998 - 06.2003, 3498 ccm, 245 PS
M5 10.1998 - 06.2003, 4941 ccm, 400 PS
</t>
    </r>
    <r>
      <rPr>
        <b/>
        <sz val="11"/>
        <color theme="1"/>
        <rFont val="宋体"/>
        <charset val="134"/>
        <scheme val="minor"/>
      </rPr>
      <t>BMW 5 Touring (E39) ( 08.1998 - 05.2004 , 136 - 231 PS)</t>
    </r>
    <r>
      <rPr>
        <sz val="11"/>
        <color theme="1"/>
        <rFont val="宋体"/>
        <charset val="134"/>
        <scheme val="minor"/>
      </rPr>
      <t xml:space="preserve">
520d 2.0 02.2000 - 09.2003, 1951 ccm, 136 PS
520 i 09.2000 - 12.2003, 2171 ccm, 170 PS
525d 2.5 02.2000 - 05.2004, 2497 ccm, 163 PS
525i 2.5 09.2000 - 05.2004, 2494 ccm, 192 PS
530d 3.0 08.1998 - 09.2000, 2926 ccm, 184 PS
530d 3.0 09.2000 - 05.2004, 2926 ccm, 193 PS
530 i 09.2000 - 12.2003, 2979 ccm, 231 PS</t>
    </r>
  </si>
  <si>
    <t>JNHP3-BM013DE</t>
  </si>
  <si>
    <t>8386357
64538386357</t>
  </si>
  <si>
    <t>BMW 540i 1998-2003
BMW M5 2000-2003</t>
  </si>
  <si>
    <t>JNHP-BM014DE</t>
  </si>
  <si>
    <t>8371320
64538371320</t>
  </si>
  <si>
    <t>JNLP-BM020DE</t>
  </si>
  <si>
    <t>8379717
64538379717</t>
  </si>
  <si>
    <t>JNHP-BM022DE</t>
  </si>
  <si>
    <t>8390982
64538390982</t>
  </si>
  <si>
    <t>JNLP-BM023DE</t>
  </si>
  <si>
    <t>9067571
1377853
1380927
1386488
64539067571
64531377853
64531380927
64531386488</t>
  </si>
  <si>
    <t>JNLP-BM024DE</t>
  </si>
  <si>
    <t>64539067600
64531380729</t>
  </si>
  <si>
    <t>JNLP-BM025DE</t>
  </si>
  <si>
    <t>8367976
64538367976</t>
  </si>
  <si>
    <r>
      <rPr>
        <b/>
        <sz val="11"/>
        <color theme="1"/>
        <rFont val="宋体"/>
        <charset val="134"/>
        <scheme val="minor"/>
      </rPr>
      <t>BMW 5 Saloon (E39) ( 09.1995 - 06.2003 , 150 - 286 PS)</t>
    </r>
    <r>
      <rPr>
        <sz val="11"/>
        <color theme="1"/>
        <rFont val="宋体"/>
        <charset val="134"/>
        <scheme val="minor"/>
      </rPr>
      <t xml:space="preserve">
520 i 01.1996 - 06.2003, 1990 ccm, 150 PS
523 i 09.1995 - 08.2000, 2494 ccm, 170 PS
528 i 09.1995 - 08.2000, 2793 ccm, 193 PS
535 i 06.1996 - 08.1998, 3498 ccm, 235 PS
540 i 03.1996 - 06.2003, 4398 ccm, 286 PS
</t>
    </r>
    <r>
      <rPr>
        <b/>
        <sz val="11"/>
        <color theme="1"/>
        <rFont val="宋体"/>
        <charset val="134"/>
        <scheme val="minor"/>
      </rPr>
      <t>BMW 5 Touring (E39) ( 11.1996 - 12.2003 , 150 - 286 PS)</t>
    </r>
    <r>
      <rPr>
        <sz val="11"/>
        <color theme="1"/>
        <rFont val="宋体"/>
        <charset val="134"/>
        <scheme val="minor"/>
      </rPr>
      <t xml:space="preserve">
520 i 03.1997 - 08.2001, 1990 ccm, 150 PS
523 i 03.1997 - 08.2000, 2494 ccm, 170 PS
528 i 11.1996 - 08.2000, 2793 ccm, 193 PS
540 i 04.1997 - 12.2003, 4398 ccm, 286 PS</t>
    </r>
  </si>
  <si>
    <t>JNHP3-BM026DE</t>
  </si>
  <si>
    <t>JNHP-BM027DE</t>
  </si>
  <si>
    <t>9067595
64539067595</t>
  </si>
  <si>
    <t>JNHP-BM032DE</t>
  </si>
  <si>
    <t>JNLP-BM034DE</t>
  </si>
  <si>
    <t>6904775
64536904775</t>
  </si>
  <si>
    <t>JNHP-BM035DE</t>
  </si>
  <si>
    <t>6910750
64506910750</t>
  </si>
  <si>
    <t>JNHP-BM036DE</t>
  </si>
  <si>
    <t>1391249
64531391249</t>
  </si>
  <si>
    <t>JNHP-BM037DE</t>
  </si>
  <si>
    <t>1375972
64531375972</t>
  </si>
  <si>
    <t>JNHP-BM038DE</t>
  </si>
  <si>
    <t>JNHP-BM071DE</t>
  </si>
  <si>
    <r>
      <rPr>
        <sz val="11"/>
        <color theme="1"/>
        <rFont val="宋体"/>
        <charset val="134"/>
        <scheme val="minor"/>
      </rPr>
      <t xml:space="preserve">64509210449
64539151733
</t>
    </r>
    <r>
      <rPr>
        <b/>
        <sz val="11"/>
        <color rgb="FFFF0000"/>
        <rFont val="宋体"/>
        <charset val="134"/>
        <scheme val="minor"/>
      </rPr>
      <t>64539151734</t>
    </r>
    <r>
      <rPr>
        <sz val="11"/>
        <color theme="1"/>
        <rFont val="宋体"/>
        <charset val="134"/>
        <scheme val="minor"/>
      </rPr>
      <t xml:space="preserve">
64536952992
64539151736</t>
    </r>
  </si>
  <si>
    <r>
      <rPr>
        <b/>
        <sz val="11"/>
        <color theme="1"/>
        <rFont val="宋体"/>
        <charset val="134"/>
        <scheme val="minor"/>
      </rPr>
      <t>BMW 1 Hatchback (E81) ( 09.2006 - 12.2011 , 122 - 265 PS)</t>
    </r>
    <r>
      <rPr>
        <sz val="11"/>
        <color theme="1"/>
        <rFont val="宋体"/>
        <charset val="134"/>
        <scheme val="minor"/>
      </rPr>
      <t xml:space="preserve">
116i 2.0, 11.2008 - 12.2011, 1995 ccm, 122 PS
120i 2.0, 09.2006 - 12.2011, 1995 ccm, 163 PS
120i 2.0, 09.2006 - 12.2011, 1995 ccm, 170 PS
130i 3.0, 09.2006 - 12.2011, 2996 ccm, 258 PS
130i 3.0, 09.2006 - 12.2011, 2996 ccm, 265 PS
</t>
    </r>
    <r>
      <rPr>
        <b/>
        <sz val="11"/>
        <color theme="1"/>
        <rFont val="宋体"/>
        <charset val="134"/>
        <scheme val="minor"/>
      </rPr>
      <t>BMW 1 Coupe (E82) ( 10.2007 - 10.2013 , 136 - 218 PS)</t>
    </r>
    <r>
      <rPr>
        <sz val="11"/>
        <color theme="1"/>
        <rFont val="宋体"/>
        <charset val="134"/>
        <scheme val="minor"/>
      </rPr>
      <t xml:space="preserve">
118d 2.0, 09.2009 - 10.2013, 1995 ccm, 136 PS
118d 2.0, 09.2009 - 10.2013, 1995 ccm, 143 PS
120d 2.0, 10.2007 - 10.2013, 1995 ccm, 163 PS
120d 2.0, 10.2007 - 10.2013, 1995 ccm, 177 PS
120i 2.0, 09.2009 - 10.2013, 1995 ccm, 156 PS
120i 2.0, 10.2007 - 10.2013, 1995 ccm, 170 PS
123d 2.0, 10.2007 - 10.2013, 1995 ccm, 204 PS
125i 3.0, 10.2007 - 10.2013, 2996 ccm, 218 PS
</t>
    </r>
    <r>
      <rPr>
        <b/>
        <sz val="11"/>
        <color theme="1"/>
        <rFont val="宋体"/>
        <charset val="134"/>
        <scheme val="minor"/>
      </rPr>
      <t>BMW 1 Hatchback (E87) ( 03.2005 - 09.2012 , 122 - 265 PS)</t>
    </r>
    <r>
      <rPr>
        <sz val="11"/>
        <color theme="1"/>
        <rFont val="宋体"/>
        <charset val="134"/>
        <scheme val="minor"/>
      </rPr>
      <t xml:space="preserve">
116i 2.0, 01.2009 - 06.2011, 1995 ccm, 122 PS
120i 2.0, 09.2006 - 06.2011, 1995 ccm, 163 PS
120i 2.0, 09.2006 - 06.2011, 1995 ccm, 170 PS
130i 3.0, 03.2005 - 09.2012, 2996 ccm, 258 PS
130i 3.0, 03.2005 - 09.2012, 2996 ccm, 265 PS
</t>
    </r>
    <r>
      <rPr>
        <b/>
        <sz val="11"/>
        <color theme="1"/>
        <rFont val="宋体"/>
        <charset val="134"/>
        <scheme val="minor"/>
      </rPr>
      <t>BMW 1 Convertible (E88) ( 03.2008 - 12.2013 , 136 - 218 PS)</t>
    </r>
    <r>
      <rPr>
        <sz val="11"/>
        <color theme="1"/>
        <rFont val="宋体"/>
        <charset val="134"/>
        <scheme val="minor"/>
      </rPr>
      <t xml:space="preserve">
118d 2.0, 09.2008 - 12.2013, 1995 ccm, 136 PS
118d 2.0, 09.2008 - 12.2013, 1995 ccm, 143 PS
118i 2.0, 09.2008 - 12.2013, 1995 ccm, 136 PS
118i 2.0, 03.2008 - 12.2013, 1995 ccm, 143 PS
120d 2.0, 03.2008 - 12.2013, 1995 ccm, 163 PS
120d 2.0, 03.2008 - 12.2013, 1995 ccm, 177 PS
120d 2.0, 03.2008 - 12.2013, 1995 ccm, 197 PS
120i 2.0, 03.2008 - 12.2013, 1995 ccm, 156 PS
120i 2.0, 03.2008 - 12.2013, 1995 ccm, 163 PS
120i 2.0, 03.2008 - 12.2013, 1995 ccm, 170 PS
123d 2.0, 09.2008 - 12.2013, 1995 ccm, 204 PS
125i 3.0, 03.2008 - 12.2013, 2996 ccm, 218 PS
</t>
    </r>
    <r>
      <rPr>
        <b/>
        <sz val="11"/>
        <color theme="1"/>
        <rFont val="宋体"/>
        <charset val="134"/>
        <scheme val="minor"/>
      </rPr>
      <t>BMW X1 (E84) ( 03.2009 - 06.2015 , 116 - 258 PS)</t>
    </r>
    <r>
      <rPr>
        <sz val="11"/>
        <color theme="1"/>
        <rFont val="宋体"/>
        <charset val="134"/>
        <scheme val="minor"/>
      </rPr>
      <t xml:space="preserve">
sDrive16d 2.0, 04.2012 - 06.2015, 1995 ccm, 116 PS
sDrive18d 2.0, 03.2009 - 06.2015, 1995 ccm, 136 PS
sDrive18d 2.0, 10.2009 - 06.2015, 1995 ccm, 143 PS
sDrive18i 2.0, 03.2009 - 06.2015, 1995 ccm, 136 PS
sDrive18i 2.0, 01.2010 - 06.2015, 1995 ccm, 150 PS
sDrive20d 2.0, 03.2010 - 06.2015, 1995 ccm, 163 PS
sDrive20d 2.0, 10.2009 - 06.2015, 1995 ccm, 177 PS
sDrive20d 2.0, 07.2012 - 06.2015, 1995 ccm, 184 PS
xDrive18d 2.0, 03.2009 - 06.2015, 1995 ccm, 136 PS
xDrive18d 2.0, 10.2009 - 06.2015, 1995 ccm, 143 PS
xDrive20d 2.0, 03.2010 - 06.2015, 1995 ccm, 163 PS
xDrive20d 2.0, 10.2009 - 06.2015, 1995 ccm, 177 PS
xDrive20d 2.0, 07.2012 - 06.2015, 1995 ccm, 184 PS
xDrive23d 2.0, 10.2009 - 06.2015, 1995 ccm, 204 PS
xDrive25d 2.0, 10.2009 - 06.2015, 1995 ccm, 218 PS
xDrive25i 3.0, 01.2010 - 06.2015, 2996 ccm, 218 PS
xDrive28i 2.0, 04.2011 - 06.2015, 1997 ccm, 245 PS
xDrive28i 3.0, 10.2009 - 06.2015, 2996 ccm, 258 PS
</t>
    </r>
    <r>
      <rPr>
        <b/>
        <sz val="11"/>
        <color theme="1"/>
        <rFont val="宋体"/>
        <charset val="134"/>
        <scheme val="minor"/>
      </rPr>
      <t>BMW 3 Saloon (E90) ( 06.2004 - 12.2011 , 116 - 286 PS)</t>
    </r>
    <r>
      <rPr>
        <sz val="11"/>
        <color theme="1"/>
        <rFont val="宋体"/>
        <charset val="134"/>
        <scheme val="minor"/>
      </rPr>
      <t xml:space="preserve">
316d 2.0, 07.2009 - 12.2011, 1995 ccm, 116 PS
316i 1.6, 09.2005 - 10.2011, 1596 ccm, 116 PS
316i 1.6, 09.2007 - 10.2011, 1599 ccm, 122 PS
318d 2.0, 03.2005 - 08.2007, 1995 ccm, 122 PS
318d 2.0, 02.2007 - 03.2010, 1995 ccm, 136 PS
318d 2.0, 02.2007 - 10.2011, 1995 ccm, 143 PS
318i 2.0, 03.2005 - 08.2007, 1995 ccm, 129 PS
318i 2.0, 03.2007 - 10.2011, 1995 ccm, 136 PS
318i 2.0, 02.2007 - 10.2011, 1995 ccm, 143 PS
320d 2.0, 12.2004 - 09.2007, 1995 ccm, 150 PS
320d 2.0, 12.2004 - 12.2011, 1995 ccm, 163 PS
320d 2.0, 09.2007 - 03.2010, 1995 ccm, 177 PS
320d 2.0, 03.2010 - 12.2011, 1995 ccm, 184 PS
320d xDrive 2.0, 09.2008 - 10.2011, 1995 ccm, 163 PS
320d xDrive 2.0, 09.2008 - 02.2010, 1995 ccm, 177 PS
320d xDrive 2.0, 03.2010 - 10.2011, 1995 ccm, 184 PS
320i 2.0, 06.2004 - 09.2007, 1995 ccm, 150 PS
320i 2.0, 02.2007 - 12.2011, 1995 ccm, 156 PS
320i 2.0, 03.2007 - 12.2011, 1995 ccm, 170 PS
320si 2.0, 09.2005 - 08.2006, 1997 ccm, 173 PS
323i 2.5, 09.2005 - 02.2007, 2497 ccm, 177 PS
323i 2.5, 03.2007 - 12.2011, 2497 ccm, 190 PS
325d 3.0, 09.2006 - 02.2010, 2993 ccm, 197 PS
325d 3.0, 03.2010 - 10.2011, 2993 ccm, 204 PS
325i 2.5, 01.2006 - 12.2011, 2497 ccm, 211 PS
325i 3.0, 03.2007 - 12.2011, 2996 ccm, 211 PS
325i 2.5, 01.2005 - 10.2011, 2497 ccm, 218 PS
325i 3.0, 03.2007 - 12.2011, 2996 ccm, 218 PS
328i 3.0, 06.2008 - 10.2011, 2996 ccm, 218 PS
325xi 2.5, 03.2005 - 10.2011, 2497 ccm, 218 PS
325xi 3.0, 03.2007 - 06.2008, 2996 ccm, 218 PS
328i 3.0, 03.2007 - 12.2011, 2996 ccm, 234 PS
330d 3.0, 09.2005 - 09.2008, 2993 ccm, 231 PS
330d 3.0, 09.2008 - 12.2011, 2993 ccm, 245 PS
330d xDrive 3.0, 09.2008 - 10.2011, 2993 ccm, 245 PS
330i 3.0, 12.2004 - 08.2007, 2996 ccm, 258 PS
330i 3.0, 09.2007 - 10.2011, 2996 ccm, 272 PS
330i 3.0 (N52B30A, N52B30B, N52B30BF), 03.2007 - 10.2011, 2996 ccm, 272 PS
330i xDrive 3.0, 09.2008 - 10.2011, 2996 ccm, 272 PS
330xd 3.0, 09.2005 - 08.2008, 2993 ccm, 231 PS
330xi 3.0, 09.2005 - 08.2007, 2996 ccm, 258 PS
330xi 3.0, 09.2007 - 08.2008, 2996 ccm, 272 PS
335d 3.0, 09.2006 - 12.2011, 2993 ccm, 286 PS
</t>
    </r>
    <r>
      <rPr>
        <b/>
        <sz val="11"/>
        <color theme="1"/>
        <rFont val="宋体"/>
        <charset val="134"/>
        <scheme val="minor"/>
      </rPr>
      <t>BMW 3 Touring (E91) ( 12.2004 - 06.2012 , 116 - 286 PS)</t>
    </r>
    <r>
      <rPr>
        <sz val="11"/>
        <color theme="1"/>
        <rFont val="宋体"/>
        <charset val="134"/>
        <scheme val="minor"/>
      </rPr>
      <t xml:space="preserve">
316d 2.0, 09.2009 - 06.2012, 1995 ccm, 116 PS
316i 1.6, 05.2008 - 05.2012, 1599 ccm, 122 PS
318d 2.0, 09.2005 - 08.2007, 1995 ccm, 122 PS
318d 2.0, 07.2007 - 06.2012, 1995 ccm, 136 PS
318d 2.0, 09.2007 - 06.2012, 1995 ccm, 143 PS
318i 2.0, 01.2006 - 08.2007, 1995 ccm, 129 PS
318i 2.0, 09.2007 - 03.2012, 1995 ccm, 136 PS
318i 2.0, 05.2007 - 05.2012, 1995 ccm, 143 PS
320d 2.0, 12.2004 - 08.2007, 1995 ccm, 150 PS
320d 2.0, 12.2004 - 06.2012, 1995 ccm, 163 PS
320d 2.0, 02.2007 - 02.2010, 1995 ccm, 177 PS
320d 2.0, 03.2010 - 05.2012, 1995 ccm, 184 PS
320d xDrive 2.0, 07.2009 - 06.2012, 1995 ccm, 163 PS
320d xDrive 2.0, 02.2008 - 02.2010, 1995 ccm, 177 PS
320d xDrive 2.0, 03.2010 - 05.2012, 1995 ccm, 184 PS
320i 2.0, 09.2005 - 06.2012, 1995 ccm, 150 PS
320i 2.0, 02.2007 - 05.2012, 1995 ccm, 170 PS
323i 2.5, 04.2006 - 06.2007, 2497 ccm, 177 PS
325d 3.0, 09.2006 - 06.2012, 2993 ccm, 197 PS
325d 3.0, 02.2010 - 06.2012, 2993 ccm, 204 PS
325i 3.0, 09.2007 - 06.2012, 2996 ccm, 211 PS
325i 2.5, 12.2004 - 12.2010, 2497 ccm, 218 PS
325i 3.0, 09.2007 - 06.2012, 2996 ccm, 218 PS
328i xDrive 3.0, 09.2007 - 06.2012, 2996 ccm, 218 PS
325xi 2.5, 08.2005 - 08.2011, 2497 ccm, 218 PS
325xi 3.0, 09.2007 - 06.2012, 2996 ccm, 218 PS
330d 3.0, 12.2004 - 08.2008, 2993 ccm, 231 PS
330d 3.0, 02.2008 - 05.2012, 2993 ccm, 245 PS
330d xDrive 3.0, 01.2009 - 06.2012, 2993 ccm, 245 PS
330i 3.0, 08.2005 - 08.2007, 2996 ccm, 258 PS
330i 3.0, 09.2007 - 06.2012, 2996 ccm, 272 PS
330i xDrive 3.0, 09.2007 - 06.2012, 2996 ccm, 272 PS
330xd 3.0, 09.2005 - 06.2012, 2993 ccm, 231 PS
330xi 3.0, 09.2005 - 08.2007, 2996 ccm, 258 PS
330xi 3.0, 09.2007 - 06.2012, 2996 ccm, 272 PS
335d 3.0, 09.2006 - 06.2012, 2993 ccm, 286 PS
</t>
    </r>
    <r>
      <rPr>
        <b/>
        <sz val="11"/>
        <color theme="1"/>
        <rFont val="宋体"/>
        <charset val="134"/>
        <scheme val="minor"/>
      </rPr>
      <t>BMW 3 Coupe (E92) ( 11.2005 - 12.2013 , 122 - 286 PS)</t>
    </r>
    <r>
      <rPr>
        <sz val="11"/>
        <color theme="1"/>
        <rFont val="宋体"/>
        <charset val="134"/>
        <scheme val="minor"/>
      </rPr>
      <t xml:space="preserve">
316i 1.6, 09.2007 - 12.2013, 1597 ccm, 122 PS
318i 2.0, 03.2010 - 12.2013, 1995 ccm, 143 PS
320d 2.0, 03.2007 - 06.2013, 1995 ccm, 163 PS
320d 2.0, 09.2006 - 02.2010, 1995 ccm, 177 PS
320d 2.0, 03.2010 - 06.2013, 1995 ccm, 184 PS
320d xDrive 2.0, 09.2009 - 02.2010, 1995 ccm, 177 PS
320d xDrive 2.0, 03.2010 - 06.2013, 1995 ccm, 184 PS
320i 2.0, 06.2007 - 12.2013, 1995 ccm, 156 PS
320i 2.0, 01.2007 - 12.2013, 1995 ccm, 163 PS
320i 2.0, 03.2007 - 12.2013, 1995 ccm, 170 PS
325d 3.0, 02.2007 - 02.2010, 2993 ccm, 197 PS
325d 3.0, 09.2009 - 12.2013, 2993 ccm, 204 PS
325d 3.0, 02.2007 - 02.2010, 2993 ccm, 211 PS
325i 3.0, 03.2010 - 06.2013, 2996 ccm, 211 PS
325i 2.5, 11.2005 - 02.2010, 2497 ccm, 218 PS
325i 3.0, 03.2007 - 06.2013, 2996 ccm, 218 PS
325i xDrive 2.5, 03.2010 - 04.2013, 2497 ccm, 204 PS
328i 3.0, 09.2008 - 12.2013, 2996 ccm, 218 PS
325xi 3.0, 09.2007 - 02.2010, 2996 ccm, 218 PS
328i 3.0, 06.2007 - 12.2013, 2996 ccm, 234 PS
330d 3.0, 03.2006 - 08.2008, 2993 ccm, 231 PS
330d 3.0, 01.2009 - 12.2013, 2993 ccm, 245 PS
330d xDrive 3.0, 02.2010 - 06.2013, 2993 ccm, 245 PS
330i 3.0, 09.2006 - 02.2010, 2996 ccm, 258 PS
330i 3.0, 09.2006 - 08.2012, 2996 ccm, 272 PS
330i 3.0, 03.2007 - 06.2013, 2996 ccm, 272 PS
330i xDrive 3.0, 03.2010 - 06.2013, 2996 ccm, 272 PS
330xd 3.0, 03.2006 - 08.2008, 2993 ccm, 231 PS
330xd 3.0, 03.2008 - 02.2010, 2993 ccm, 245 PS
330xi 3.0, 09.2006 - 08.2007, 2996 ccm, 272 PS
335d 3.0, 03.2006 - 03.2013, 2993 ccm, 286 PS
</t>
    </r>
    <r>
      <rPr>
        <b/>
        <sz val="11"/>
        <color theme="1"/>
        <rFont val="宋体"/>
        <charset val="134"/>
        <scheme val="minor"/>
      </rPr>
      <t>BMW 3 Convertible (E93) ( 09.2006 - 12.2013 , 143 - 272 PS)</t>
    </r>
    <r>
      <rPr>
        <sz val="11"/>
        <color theme="1"/>
        <rFont val="宋体"/>
        <charset val="134"/>
        <scheme val="minor"/>
      </rPr>
      <t xml:space="preserve">
318i 2.0, 03.2010 - 12.2013, 1995 ccm, 143 PS
320d 2.0, 01.2008 - 12.2013, 1995 ccm, 163 PS
320d 2.0, 09.2007 - 02.2010, 1995 ccm, 177 PS
320d 2.0, 03.2010 - 10.2013, 1995 ccm, 184 PS
320i 2.0, 01.2007 - 08.2013, 1995 ccm, 156 PS
320i 2.0, 09.2006 - 10.2013, 1995 ccm, 163 PS
320i 2.0, 09.2006 - 10.2013, 1995 ccm, 170 PS
325d 3.0, 03.2007 - 12.2010, 2993 ccm, 197 PS
325d 3.0, 09.2009 - 09.2013, 2993 ccm, 204 PS
325d 3.0, 03.2007 - 12.2010, 2993 ccm, 211 PS
325i 3.0, 10.2006 - 12.2013, 2996 ccm, 211 PS
325i 3.0, 03.2007 - 12.2013, 2996 ccm, 218 PS
325i 2.5, 03.2007 - 12.2013, 2497 ccm, 218 PS
330d 3.0, 03.2007 - 12.2013, 2993 ccm, 231 PS
330d 3.0, 01.2009 - 12.2013, 2993 ccm, 245 PS
330i 3.0, 03.2007 - 12.2013, 2996 ccm, 258 PS
330i 3.0, 03.2007 - 12.2013, 2996 ccm, 272 PS
330i 3.0, 03.2007 - 02.2010, 2996 ccm, 272 PS</t>
    </r>
  </si>
  <si>
    <t>JN-6W655</t>
  </si>
  <si>
    <r>
      <rPr>
        <b/>
        <sz val="11"/>
        <color theme="1"/>
        <rFont val="宋体"/>
        <charset val="134"/>
        <scheme val="minor"/>
      </rPr>
      <t>MINI Hatchback (R50, R53) ( 06.2001 - 09.2006 , 75 - 218 PS)</t>
    </r>
    <r>
      <rPr>
        <sz val="11"/>
        <color theme="1"/>
        <rFont val="宋体"/>
        <charset val="134"/>
        <scheme val="minor"/>
      </rPr>
      <t xml:space="preserve">
1.6 Cooper 06.2001 - 09.2006, 1598 ccm, 116 PS
1.6 Cooper S 03.2002 - 09.2006, 1598 ccm, 163 PS
1.6 Cooper S 07.2004 - 09.2006, 1598 ccm, 170 PS
1.6 John Cooper Works 03.2006 - 09.2006, 1598 ccm, 218 PS
1.6 One 06.2001 - 09.2006, 1598 ccm, 90 PS
1.4 D One 06.2003 - 09.2006, 1364 ccm, 75 PS
1.4 One D 06.2003 - 09.2006, 1364 ccm, 88 PS
S Works 11.2003 - 06.2005, 1598 ccm, 203 PS
1.6 Works 11.2003 - 09.2006, 1598 ccm, 210 PS</t>
    </r>
  </si>
  <si>
    <t>JN-6W681</t>
  </si>
  <si>
    <t>64509181882
64531504537</t>
  </si>
  <si>
    <t>JN-6W682</t>
  </si>
  <si>
    <t>64536982876
64536910803
64539155350
64509181851
64509193128</t>
  </si>
  <si>
    <r>
      <rPr>
        <b/>
        <sz val="11"/>
        <color theme="1"/>
        <rFont val="宋体"/>
        <charset val="134"/>
        <scheme val="minor"/>
      </rPr>
      <t>BMW 5 Saloon (E60) ( 12.2001 - 03.2010 , 150 - 507 PS)</t>
    </r>
    <r>
      <rPr>
        <sz val="11"/>
        <color theme="1"/>
        <rFont val="宋体"/>
        <charset val="134"/>
        <scheme val="minor"/>
      </rPr>
      <t xml:space="preserve">
520 d 09.2005 - 02.2007, 1995 ccm, 150 PS
520 d 09.2005 - 12.2009, 1995 ccm, 163 PS
520 d 09.2007 - 12.2009, 1995 ccm, 170 PS
520 d 09.2007 - 12.2009, 1995 ccm, 177 PS
520 i 09.2007 - 02.2010, 1995 ccm, 156 PS
520i 2.0 12.2006 - 03.2010, 1995 ccm, 163 PS
520i 2.2 07.2003 - 03.2010, 2171 ccm, 170 PS
520 i 09.2007 - 12.2009, 1995 ccm, 170 PS
523i 2.5 10.2004 - 02.2007, 2497 ccm, 177 PS
523 i 03.2007 - 12.2009, 2497 ccm, 190 PS
523 i 03.2007 - 12.2009, 2497 ccm, 190 PS
525d 2.5 12.2004 - 03.2010, 2497 ccm, 163 PS
525d 2.5 06.2004 - 03.2010, 2497 ccm, 177 PS
525d 3.0 01.2007 - 03.2010, 2993 ccm, 197 PS
525 d xDrive 09.2008 - 12.2009, 2993 ccm, 197 PS
525i 2.5 07.2003 - 12.2009, 2494 ccm, 186 PS
525 i 09.2003 - 02.2005, 2494 ccm, 192 PS
525i 3.0 01.2007 - 03.2010, 2996 ccm, 211 PS
525i 2.5 07.2005 - 03.2010, 2497 ccm, 211 PS
525 i 03.2005 - 03.2007, 2996 ccm, 218 PS
525 i 03.2005 - 12.2009, 2497 ccm, 218 PS
525i 3.0 01.2007 - 03.2010, 2996 ccm, 218 PS
525i xDrive 3.0 09.2008 - 03.2010, 2996 ccm, 218 PS
525 xd 09.2007 - 08.2008, 2993 ccm, 197 PS
525 xi 04.2005 - 02.2007, 2497 ccm, 218 PS
525 xi 03.2007 - 12.2009, 2996 ccm, 218 PS
528 i 03.2007 - 12.2009, 2996 ccm, 234 PS
530d 3.0 09.2002 - 12.2009, 2993 ccm, 211 PS
530d 3.0 09.2002 - 09.2005, 2993 ccm, 218 PS
530 d 09.2005 - 03.2007, 2993 ccm, 231 PS
530d 3.0 02.2007 - 12.2009, 2993 ccm, 235 PS
530d xDrive 3.0 09.2007 - 12.2009, 2993 ccm, 235 PS
530i 3.0 12.2001 - 02.2005, 2979 ccm, 231 PS
530 i 03.2005 - 03.2007, 2996 ccm, 258 PS
530 i 03.2007 - 12.2009, 2996 ccm, 272 PS
530 i 03.2007 - 12.2009, 2996 ccm, 272 PS
530i xDrive 3.0 09.2008 - 12.2009, 2996 ccm, 272 PS
530xd 3.0 02.2005 - 02.2007, 2993 ccm, 231 PS
530xd 3.0 03.2007 - 08.2007, 2993 ccm, 235 PS
530xi 3.0 09.2004 - 02.2007, 2996 ccm, 258 PS
530xi 3.0 02.2007 - 08.2008, 2996 ccm, 272 PS
530 xi 3.0 03.2007 - 10.2009, 2996 ccm, 272 PS
535d 3.0 09.2004 - 03.2010, 2993 ccm, 272 PS
535d 3.0 01.2007 - 03.2010, 2993 ccm, 286 PS
535 i 04.2006 - 12.2009, 2979 ccm, 306 PS
540 i 09.2005 - 02.2007, 4000 ccm, 299 PS
540 i 03.2007 - 12.2009, 4000 ccm, 306 PS
545 i 07.2003 - 08.2005, 4398 ccm, 333 PS
550 i 09.2005 - 12.2009, 4799 ccm, 367 PS
M5 09.2004 - 12.2009, 4999 ccm, 507 PS</t>
    </r>
  </si>
  <si>
    <t>JN-6W683</t>
  </si>
  <si>
    <t>6911951
64536911951</t>
  </si>
  <si>
    <r>
      <rPr>
        <b/>
        <sz val="11"/>
        <color theme="1"/>
        <rFont val="宋体"/>
        <charset val="134"/>
        <scheme val="minor"/>
      </rPr>
      <t>BMW 5 Saloon (E60) ( 09.2002 - 03.2010 , 163 - 235 PS)</t>
    </r>
    <r>
      <rPr>
        <sz val="11"/>
        <color theme="1"/>
        <rFont val="宋体"/>
        <charset val="134"/>
        <scheme val="minor"/>
      </rPr>
      <t xml:space="preserve">
525d 2.5 12.2004 - 03.2010, 2497 ccm, 163 PS
525d 2.5 06.2004 - 03.2010, 2497 ccm, 177 PS
525d 3.0 01.2007 - 03.2010, 2993 ccm, 197 PS
525 d xDrive 09.2008 - 12.2009, 2993 ccm, 197 PS
530d 3.0 09.2002 - 12.2009, 2993 ccm, 211 PS
530d 3.0 09.2002 - 09.2005, 2993 ccm, 218 PS
530 d 09.2005 - 03.2007, 2993 ccm, 231 PS
530d 3.0 02.2007 - 12.2009, 2993 ccm, 235 PS
530d xDrive 3.0 09.2007 - 12.2009, 2993 ccm, 235 PS
</t>
    </r>
    <r>
      <rPr>
        <b/>
        <sz val="11"/>
        <color theme="1"/>
        <rFont val="宋体"/>
        <charset val="134"/>
        <scheme val="minor"/>
      </rPr>
      <t>BMW 5 Touring (E61) ( 03.2004 - 12.2010 , 163 - 235 PS)</t>
    </r>
    <r>
      <rPr>
        <sz val="11"/>
        <color theme="1"/>
        <rFont val="宋体"/>
        <charset val="134"/>
        <scheme val="minor"/>
      </rPr>
      <t xml:space="preserve">
525d 2.5 03.2004 - 03.2007, 2497 ccm, 163 PS
525d 2.5 03.2004 - 03.2007, 2497 ccm, 177 PS
525d 3.0 03.2007 - 05.2010, 2993 ccm, 197 PS
525d xDrive 3.0 09.2008 - 05.2010, 2993 ccm, 197 PS
525i 2.5 06.2004 - 12.2010, 2494 ccm, 192 PS
530d 3.0 03.2004 - 05.2010, 2993 ccm, 211 PS
530d 3.0 03.2004 - 09.2005, 2993 ccm, 218 PS
530d 3.0 02.2005 - 02.2007, 2993 ccm, 231 PS
530d 3.0 02.2007 - 05.2010, 2993 ccm, 235 PS
530d xDrive 3.0 09.2007 - 05.2010, 2993 ccm, 235 PS</t>
    </r>
  </si>
  <si>
    <t>JN-6W765</t>
  </si>
  <si>
    <t>64539223319
64536989307</t>
  </si>
  <si>
    <r>
      <rPr>
        <b/>
        <sz val="11"/>
        <color theme="1"/>
        <rFont val="宋体"/>
        <charset val="134"/>
        <scheme val="minor"/>
      </rPr>
      <t>BMW X3 (E83) ( 01.2004 - 12.2011 , 136 - 286 PS)</t>
    </r>
    <r>
      <rPr>
        <sz val="11"/>
        <color theme="1"/>
        <rFont val="宋体"/>
        <charset val="134"/>
        <scheme val="minor"/>
      </rPr>
      <t xml:space="preserve">
2.0 d, 09.2004 - 08.2007, 1995 ccm, 150 PS
3.0 d, 01.2004 - 08.2005, 2993 ccm, 204 PS
3.0 d, 09.2005 - 08.2008, 2993 ccm, 211 PS
3.0 d, 09.2005 - 08.2008, 2993 ccm, 218 PS
xDrive18d 2.0, 04.2009 - 12.2011, 1995 ccm, 136 PS
xDrive18d 2.0, 09.2008 - 12.2011, 1995 ccm, 143 PS
xDrive 20 d, 09.2008 - 08.2010, 1995 ccm, 163 PS
xDrive 20 d, 09.2008 - 08.2010, 1995 ccm, 177 PS
xDrive30d 3.0, 09.2008 - 08.2010, 2993 ccm, 211 PS
xDrive30d 3.0, 09.2008 - 08.2010, 2993 ccm, 218 PS
xDrive35d 3.0, 09.2008 - 08.2011, 2993 ccm, 286 PS
</t>
    </r>
    <r>
      <rPr>
        <b/>
        <sz val="11"/>
        <color theme="1"/>
        <rFont val="宋体"/>
        <charset val="134"/>
        <scheme val="minor"/>
      </rPr>
      <t>BMW 1 Hatchback (E81) ( 09.2006 - 12.2011 , 116 - 204 PS)</t>
    </r>
    <r>
      <rPr>
        <sz val="11"/>
        <color theme="1"/>
        <rFont val="宋体"/>
        <charset val="134"/>
        <scheme val="minor"/>
      </rPr>
      <t xml:space="preserve">
116d 2.0, 11.2008 - 12.2011, 1995 ccm, 116 PS
118d 2.0, 09.2006 - 12.2011, 1995 ccm, 136 PS
120 d, 03.2007 - 12.2011, 1995 ccm, 163 PS
123d 2.0, 03.2007 - 12.2011, 1995 ccm, 204 PS
</t>
    </r>
    <r>
      <rPr>
        <b/>
        <sz val="11"/>
        <color theme="1"/>
        <rFont val="宋体"/>
        <charset val="134"/>
        <scheme val="minor"/>
      </rPr>
      <t>BMW 3 Saloon (E90) ( 12.2004 - 12.2011 , 116 - 420 PS)</t>
    </r>
    <r>
      <rPr>
        <sz val="11"/>
        <color theme="1"/>
        <rFont val="宋体"/>
        <charset val="134"/>
        <scheme val="minor"/>
      </rPr>
      <t xml:space="preserve">
316d 2.0, 07.2009 - 12.2011, 1995 ccm, 116 PS
318d 2.0, 03.2005 - 08.2007, 1995 ccm, 122 PS
318 d, 09.2007 - 10.2011, 1995 ccm, 136 PS
318d 2.0, 02.2007 - 10.2011, 1995 ccm, 143 PS
320d 2.0, 12.2004 - 09.2007, 1995 ccm, 150 PS
320d 2.0, 12.2004 - 09.2007, 1995 ccm, 156 PS
320 d, 12.2004 - 10.2011, 1995 ccm, 163 PS
320 d, 09.2007 - 02.2010, 1995 ccm, 177 PS
320 d, 03.2010 - 10.2011, 1995 ccm, 184 PS
325d 3.0, 09.2006 - 02.2010, 2993 ccm, 197 PS
325d 3.0, 03.2010 - 10.2011, 2993 ccm, 204 PS
330d 3.0, 09.2005 - 12.2011, 2993 ccm, 211 PS
330d 3.0, 09.2005 - 09.2008, 2993 ccm, 231 PS
M3, 12.2007 - 10.2011, 3999 ccm, 420 PS
</t>
    </r>
    <r>
      <rPr>
        <b/>
        <sz val="11"/>
        <color theme="1"/>
        <rFont val="宋体"/>
        <charset val="134"/>
        <scheme val="minor"/>
      </rPr>
      <t>BMW 3 Touring (E91) ( 12.2004 - 06.2012 , 116 - 306 PS)</t>
    </r>
    <r>
      <rPr>
        <sz val="11"/>
        <color theme="1"/>
        <rFont val="宋体"/>
        <charset val="134"/>
        <scheme val="minor"/>
      </rPr>
      <t xml:space="preserve">
316d 2.0, 09.2009 - 06.2012, 1995 ccm, 116 PS
318d 2.0, 09.2005 - 08.2007, 1995 ccm, 122 PS
318d 2.0, 07.2007 - 06.2012, 1995 ccm, 136 PS
320d 2.0, 12.2004 - 08.2007, 1995 ccm, 150 PS
320 d, 06.2005 - 06.2012, 1995 ccm, 163 PS
320 d, 02.2007 - 12.2010, 1995 ccm, 177 PS
320d 2.0, 03.2010 - 05.2012, 1995 ccm, 184 PS
320d 2.0, 02.2007 - 02.2010, 1995 ccm, 197 PS
320d 2.0, 03.2010 - 05.2012, 1995 ccm, 200 PS
325d 3.0, 09.2006 - 06.2012, 2993 ccm, 197 PS
325d 3.0, 02.2010 - 06.2012, 2993 ccm, 204 PS
330 d, 06.2005 - 05.2012, 2993 ccm, 211 PS
330d 3.0, 12.2004 - 08.2008, 2993 ccm, 231 PS
330d 3.0, 02.2008 - 05.2012, 2993 ccm, 245 PS
335d 3.0, 09.2006 - 06.2012, 2993 ccm, 286 PS
335 xi, 03.2007 - 08.2008, 2979 ccm, 306 PS
</t>
    </r>
    <r>
      <rPr>
        <b/>
        <sz val="11"/>
        <color theme="1"/>
        <rFont val="宋体"/>
        <charset val="134"/>
        <scheme val="minor"/>
      </rPr>
      <t>BMW X1 (E84) ( 09.2009 - 06.2015 , 116 - 177 PS)</t>
    </r>
    <r>
      <rPr>
        <sz val="11"/>
        <color theme="1"/>
        <rFont val="宋体"/>
        <charset val="134"/>
        <scheme val="minor"/>
      </rPr>
      <t xml:space="preserve">
sDrive16d 2.0, 04.2012 - 06.2015, 1995 ccm, 116 PS
sDrive16i 1.6, 03.2013 - 06.2015, 1592 ccm, 143 PS
sDrive 18 d, 12.2009 - 06.2015, 1995 ccm, 143 PS
sDrive20d 2.0, 03.2010 - 06.2015, 1995 ccm, 163 PS
sDrive20d 2.0, 10.2009 - 06.2015, 1995 ccm, 177 PS
xDrive 20 d, 09.2009 - 06.2012, 1995 ccm, 177 PS
</t>
    </r>
    <r>
      <rPr>
        <b/>
        <sz val="11"/>
        <color theme="1"/>
        <rFont val="宋体"/>
        <charset val="134"/>
        <scheme val="minor"/>
      </rPr>
      <t>BMW 1 Hatchback (E87) ( 06.2004 - 06.2011 , 116 - 204 PS)</t>
    </r>
    <r>
      <rPr>
        <sz val="11"/>
        <color theme="1"/>
        <rFont val="宋体"/>
        <charset val="134"/>
        <scheme val="minor"/>
      </rPr>
      <t xml:space="preserve">
116 d, 03.2009 - 06.2011, 1995 ccm, 116 PS
118 d, 06.2004 - 02.2007, 1995 ccm, 122 PS
118 d, 03.2007 - 06.2011, 1995 ccm, 136 PS
118i 2.0, 10.2006 - 06.2011, 1995 ccm, 136 PS
120 d, 06.2004 - 06.2011, 1995 ccm, 163 PS
123 d, 03.2007 - 06.2011, 1995 ccm, 204 PS</t>
    </r>
  </si>
  <si>
    <t>JN-6W887</t>
  </si>
  <si>
    <t>JN-6W933</t>
  </si>
  <si>
    <t>6927828
64536927828</t>
  </si>
  <si>
    <t>JNHP-6BM089</t>
  </si>
  <si>
    <t>6927846
64536927846</t>
  </si>
  <si>
    <t>JNLP-6BM090</t>
  </si>
  <si>
    <t>64538381359
64536987113</t>
  </si>
  <si>
    <t>JNLP-6BM091</t>
  </si>
  <si>
    <t>9354553
64539354553</t>
  </si>
  <si>
    <r>
      <rPr>
        <b/>
        <sz val="11"/>
        <color theme="1"/>
        <rFont val="宋体"/>
        <charset val="134"/>
        <scheme val="minor"/>
      </rPr>
      <t>BMW X3 (G01, F97) ( 08.2017 - ... , 170 - 252 PS)</t>
    </r>
    <r>
      <rPr>
        <sz val="11"/>
        <color theme="1"/>
        <rFont val="宋体"/>
        <charset val="134"/>
        <scheme val="minor"/>
      </rPr>
      <t xml:space="preserve">
sDrive 20 i  12.2017 - ..., 1998 ccm, 184 PS
sDrive 20 i 1.6  12.2017 - ..., 1597 ccm, 170 PS
xDrive 20 i  12.2017 - ..., 1998 ccm, 184 PS
xDrive 30 i  08.2017 - ..., 1998 ccm, 249 PS
xDrive 30 i  08.2017 - ..., 1998 ccm, 252 PS
</t>
    </r>
    <r>
      <rPr>
        <b/>
        <sz val="11"/>
        <color theme="1"/>
        <rFont val="宋体"/>
        <charset val="134"/>
        <scheme val="minor"/>
      </rPr>
      <t>BMW X4 (G02, F98) ( 04.2018 - ... , 184 - 252 PS)</t>
    </r>
    <r>
      <rPr>
        <sz val="11"/>
        <color theme="1"/>
        <rFont val="宋体"/>
        <charset val="134"/>
        <scheme val="minor"/>
      </rPr>
      <t xml:space="preserve">
xDrive 20 i  04.2018 - ..., 1998 ccm, 184 PS
xDrive 30 i  04.2018 - ..., 1998 ccm, 249 PS
xDrive 30 i  04.2018 - ..., 1998 ccm, 252 PS</t>
    </r>
  </si>
  <si>
    <t>JNHP-6BM086</t>
  </si>
  <si>
    <t>JNHP3-6BM092</t>
  </si>
  <si>
    <t>JNLP-6BM093</t>
  </si>
  <si>
    <t>JNHP-6BM094</t>
  </si>
  <si>
    <t>JNHP-6BM095</t>
  </si>
  <si>
    <t>JNLP-6BM096</t>
  </si>
  <si>
    <t>JNLP-6BM098</t>
  </si>
  <si>
    <t>JNLP-6BM099</t>
  </si>
  <si>
    <t>JNLP-6BM100</t>
  </si>
  <si>
    <t>JNHP-6BM101</t>
  </si>
  <si>
    <t>JNHP-6BM102</t>
  </si>
  <si>
    <t>JNHP3-6BM104</t>
  </si>
  <si>
    <t>JNLP-6BM105</t>
  </si>
  <si>
    <t>Liquid Line
(C-D)</t>
  </si>
  <si>
    <t>JNHP3-6BM106</t>
  </si>
  <si>
    <t>JNLP-6BM107</t>
  </si>
  <si>
    <t>JNHP-6BM108</t>
  </si>
  <si>
    <r>
      <rPr>
        <b/>
        <sz val="11"/>
        <color theme="1"/>
        <rFont val="宋体"/>
        <charset val="134"/>
        <scheme val="minor"/>
      </rPr>
      <t>BMW X3 (E83) ( 09.2003 - 07.2006 , 192 - 231 PS)</t>
    </r>
    <r>
      <rPr>
        <sz val="11"/>
        <color theme="1"/>
        <rFont val="宋体"/>
        <charset val="134"/>
        <scheme val="minor"/>
      </rPr>
      <t xml:space="preserve">
2.5 i 03.2004 - 07.2006, 2494 ccm, 192 PS
3.0 i xDrive 09.2003 - 07.2006, 2979 ccm, 231 PS</t>
    </r>
  </si>
  <si>
    <t>JNHP-6BM085</t>
  </si>
  <si>
    <t>JNHP-6BM109</t>
  </si>
  <si>
    <t>JNHP-6BM087</t>
  </si>
  <si>
    <t>JNHP3-6BM110</t>
  </si>
  <si>
    <t>JNHP-6BM111</t>
  </si>
  <si>
    <t>JNLP-6BM112</t>
  </si>
  <si>
    <t>JNHP-6BM113</t>
  </si>
  <si>
    <t>JNHP3-6BM114</t>
  </si>
  <si>
    <t>JNHP3-6BM137</t>
  </si>
  <si>
    <t>JNHP-6BM115</t>
  </si>
  <si>
    <t>JNLP-6BM116</t>
  </si>
  <si>
    <t>JNHP-6BM117</t>
  </si>
  <si>
    <t>JNLP-6BM118</t>
  </si>
  <si>
    <t>JNHP-6BM119</t>
  </si>
  <si>
    <t>JNHP-6BM120</t>
  </si>
  <si>
    <t>JNLP-6BM121</t>
  </si>
  <si>
    <t>JNHP3-6BM122</t>
  </si>
  <si>
    <t>JNLP-6BM123</t>
  </si>
  <si>
    <t>JNLP-6BM124</t>
  </si>
  <si>
    <t>JNLP-6BM125</t>
  </si>
  <si>
    <t>JNLP-6BM126</t>
  </si>
  <si>
    <t>JNLP-6BM127</t>
  </si>
  <si>
    <t>JNHP-6BM128</t>
  </si>
  <si>
    <t>JNLP-6BM129</t>
  </si>
  <si>
    <t>JNLP-6BM130</t>
  </si>
  <si>
    <t>64509181828
64536911945
64536982869
64539155338</t>
  </si>
  <si>
    <t>JNLP-6BM131</t>
  </si>
  <si>
    <t>JNLP-6BM132</t>
  </si>
  <si>
    <t>JNHP-6BM133</t>
  </si>
  <si>
    <t>JNHP3-6BM134</t>
  </si>
  <si>
    <t>JNHP3-6BM135</t>
  </si>
  <si>
    <t>JNLP-6BM136</t>
  </si>
  <si>
    <t>23498211DE
6453EG259V
698815803
6988158703</t>
  </si>
  <si>
    <t>BMW 5 Saloon (E60) ( 07.2003 - 02.2010 , 156 - 367 PS)
520 i, 09.2007 - 02.2010, 1995 ccm, 156 PS
523i 2.5, 10.2004 - 02.2007, 2497 ccm, 177 PS
525i 2.5, 07.2003 - 12.2009, 2494 ccm, 186 PS
528 i, 03.2007 - 12.2009, 2996 ccm, 234 PS
530 i, 03.2005 - 03.2007, 2996 ccm, 258 PS
530 i, 03.2007 - 12.2009, 2996 ccm, 272 PS
540 i, 09.2005 - 02.2007, 4000 ccm, 299 PS
540 i, 03.2007 - 12.2009, 4000 ccm, 306 PS
545 i, 07.2003 - 08.2005, 4398 ccm, 333 PS
550 i, 09.2005 - 12.2009, 4799 ccm, 367 PS</t>
  </si>
  <si>
    <t>JN-6W899</t>
  </si>
  <si>
    <t>JNHP-6BM138</t>
  </si>
  <si>
    <t>Mercedes Benz</t>
  </si>
  <si>
    <t>A2118305415</t>
  </si>
  <si>
    <t>JN-HA-11626C</t>
  </si>
  <si>
    <t>A1648300115</t>
  </si>
  <si>
    <t>JN-HA-111732C</t>
  </si>
  <si>
    <t>A1648300415</t>
  </si>
  <si>
    <t>JN-HA-111903C</t>
  </si>
  <si>
    <t>A1635000472</t>
  </si>
  <si>
    <t>JN-HA 112289C</t>
  </si>
  <si>
    <t>A1635000172</t>
  </si>
  <si>
    <r>
      <rPr>
        <b/>
        <sz val="11"/>
        <rFont val="宋体"/>
        <charset val="134"/>
        <scheme val="minor"/>
      </rPr>
      <t>MERCEDES-BENZ ML-Class (W163) ( 02.1998 - 06.2005 , 218 - 272 PS)</t>
    </r>
    <r>
      <rPr>
        <sz val="11"/>
        <rFont val="宋体"/>
        <charset val="134"/>
        <scheme val="minor"/>
      </rPr>
      <t xml:space="preserve">
ML 320 3.2 (163.154), 02.1998 - 08.2002, 3199 ccm, 218 PS
ML 430 4.3 (163.172), 02.1998 - 06.2005, 4266 ccm, 272 PS</t>
    </r>
  </si>
  <si>
    <t>JN-HA-112305C</t>
  </si>
  <si>
    <t>A1635003372</t>
  </si>
  <si>
    <t>JN-HA-112306C</t>
  </si>
  <si>
    <t>A1635003472
A1635003772</t>
  </si>
  <si>
    <t>JN-HA-112310C</t>
  </si>
  <si>
    <t>A2518301115
A2518304715</t>
  </si>
  <si>
    <t>JN-HA-112325C</t>
  </si>
  <si>
    <t>A2518300815</t>
  </si>
  <si>
    <r>
      <rPr>
        <b/>
        <sz val="11"/>
        <rFont val="宋体"/>
        <charset val="134"/>
        <scheme val="minor"/>
      </rPr>
      <t xml:space="preserve">MERCEDES-BENZ R-Class (W251, V251) ( 01.2006 - 12.2014 , 231 - 272 PS)
</t>
    </r>
    <r>
      <rPr>
        <sz val="11"/>
        <rFont val="宋体"/>
        <charset val="134"/>
        <scheme val="minor"/>
      </rPr>
      <t>R 280 3.0 (251.054, 251.154), 01.2007 - 12.2014, 2996 ccm, 231 PS
R 300 3.0 (251.054, 251.154), 07.2009 - 12.2014, 2996 ccm, 231 PS
R 350 3.5 (251.056, 251.156), 01.2007 - 12.2012, 3498 ccm, 272 PS
R 350 3.5 4-matic (251.065, 251.165), 01.2006 - 12.2012, 3498 ccm, 272 PS</t>
    </r>
  </si>
  <si>
    <t>JN-HA-112326C</t>
  </si>
  <si>
    <t>A2518300715</t>
  </si>
  <si>
    <t>JN-HA-112340C</t>
  </si>
  <si>
    <t>A9068304815</t>
  </si>
  <si>
    <t>JN-HA-113581C</t>
  </si>
  <si>
    <t>A9068301115</t>
  </si>
  <si>
    <t>JN-AAHP0220</t>
  </si>
  <si>
    <t>A9068300315
68012744AA</t>
  </si>
  <si>
    <t>JN-HA-113750C</t>
  </si>
  <si>
    <t>A1718300315
A1718302315</t>
  </si>
  <si>
    <t>JN-HA-114248C</t>
  </si>
  <si>
    <t>A2058300015</t>
  </si>
  <si>
    <r>
      <rPr>
        <b/>
        <sz val="11"/>
        <rFont val="宋体"/>
        <charset val="134"/>
        <scheme val="minor"/>
      </rPr>
      <t>MERCEDES-BENZ C-Class Saloon (W205) ( 12.2013 - ... , 129 - 245 PS)</t>
    </r>
    <r>
      <rPr>
        <sz val="11"/>
        <rFont val="宋体"/>
        <charset val="134"/>
        <scheme val="minor"/>
      </rPr>
      <t xml:space="preserve">
C 160 1.6 (205.044), 04.2015 - ..., 1595 ccm, 129 PS
C 180 (205.040), 10.2018 - ..., 1595 ccm, 150 PS
C 180 (205.040, 205.140), 03.2014 - ..., 1595 ccm, 156 PS
C 200 2.0 (205.042), 12.2013 - 08.2018, 1991 ccm, 184 PS
C 200 2.0 4-matic (205.043), 04.2015 - 08.2018, 1991 ccm, 184 PS
C 250 2.0 (205.045), 03.2014 - 05.2018, 1991 ccm, 211 PS
C 300 2.0 (205.048), 09.2015 - 08.2018, 1991 ccm, 245 PS
C 300 2.0 4-matic (205.049), 12.2013 - ..., 1991 ccm, 245 PS
</t>
    </r>
    <r>
      <rPr>
        <b/>
        <sz val="11"/>
        <rFont val="宋体"/>
        <charset val="134"/>
        <scheme val="minor"/>
      </rPr>
      <t>MERCEDES-BENZ C-Class T-modell (S205) ( 09.2014 - ... , 129 - 245 PS)</t>
    </r>
    <r>
      <rPr>
        <sz val="11"/>
        <rFont val="宋体"/>
        <charset val="134"/>
        <scheme val="minor"/>
      </rPr>
      <t xml:space="preserve">
C 160 1.6 (205.244), 04.2015 - ..., 1595 ccm, 129 PS
C 180 1.6 (205.240), 09.2014 - ..., 1595 ccm, 156 PS
C 200 2.0 (205.242), 09.2014 - 05.2018, 1991 ccm, 184 PS
C 200 2.0 4-matic (205.243), 04.2015 - 05.2018, 1991 ccm, 184 PS
C 250 2.0 (205.245), 09.2014 - 05.2018, 1991 ccm, 211 PS
C 300 2.0 (205.248), 09.2015 - 05.2018, 1991 ccm, 245 PS
</t>
    </r>
    <r>
      <rPr>
        <b/>
        <sz val="11"/>
        <rFont val="宋体"/>
        <charset val="134"/>
        <scheme val="minor"/>
      </rPr>
      <t>MERCEDES-BENZ C-Class Coupe (C205) ( 10.2015 - ... , 156 - 245 PS)</t>
    </r>
    <r>
      <rPr>
        <sz val="11"/>
        <rFont val="宋体"/>
        <charset val="134"/>
        <scheme val="minor"/>
      </rPr>
      <t xml:space="preserve">
C 180 1.6 (205.340), 10.2015 - ..., 1595 ccm, 156 PS
C 200 2.0 (205.342), 10.2015 - 05.2018, 1991 ccm, 184 PS
C 200 2.0 4-matic (205.343), 04.2016 - 05.2018, 1991 ccm, 184 PS
C 250 2.0 (205.345), 10.2015 - 05.2018, 1991 ccm, 211 PS
C 300 2.0 (205.348), 10.2015 - 12.2018, 1991 ccm, 245 PS
</t>
    </r>
    <r>
      <rPr>
        <b/>
        <sz val="11"/>
        <rFont val="宋体"/>
        <charset val="134"/>
        <scheme val="minor"/>
      </rPr>
      <t>MERCEDES-BENZ C-Class Convertible (A205) ( 06.2016 - ... , 156 - 245 PS)</t>
    </r>
    <r>
      <rPr>
        <sz val="11"/>
        <rFont val="宋体"/>
        <charset val="134"/>
        <scheme val="minor"/>
      </rPr>
      <t xml:space="preserve">
C 180 1.6 (205.440), 06.2016 - ..., 1595 ccm, 156 PS
C 200 2.0 (205.442), 06.2016 - 05.2018, 1991 ccm, 184 PS
C 200 2.0 4-matic (205.443), 06.2016 - 05.2018, 1991 ccm, 184 PS
C 250 2.0 (205.445), 06.2016 - 05.2018, 1991 ccm, 211 PS
C 300 2.0 (205.448), 06.2016 - 05.2018, 1991 ccm, 245 PS</t>
    </r>
  </si>
  <si>
    <t>JN-HA-114252C</t>
  </si>
  <si>
    <t>A2118304515</t>
  </si>
  <si>
    <t>JN-HA-113578C</t>
  </si>
  <si>
    <t>A2118300815</t>
  </si>
  <si>
    <t>JN-HA-113580C</t>
  </si>
  <si>
    <t>A2048302615
A2048303215</t>
  </si>
  <si>
    <r>
      <rPr>
        <b/>
        <sz val="11"/>
        <color theme="1"/>
        <rFont val="宋体"/>
        <charset val="134"/>
        <scheme val="minor"/>
      </rPr>
      <t>MERCEDES-BENZ C-Class Saloon (W204) ( 01.2007 - 01.2014 , 120 - 507 PS)</t>
    </r>
    <r>
      <rPr>
        <sz val="11"/>
        <color theme="1"/>
        <rFont val="宋体"/>
        <charset val="134"/>
        <scheme val="minor"/>
      </rPr>
      <t xml:space="preserve">
C 180 CDI 2.2 (204.000), 01.2011 - 01.2014, 2143 ccm, 120 PS
C 180 CGI 1.8 (204.049), 01.2007 - 01.2014, 1796 ccm, 156 PS
C 180 1.6 Kompressor (204.044, 204.045), 01.2008 - 01.2014, 1597 ccm, 156 PS
C 180 1.8 Kompressor (204.046), 01.2007 - 01.2014, 1796 ccm, 156 PS
C 200 1.8, 05.2011 - 01.2014, 1796 ccm, 186 PS
C 200 CDI 2.2 (204.001), 01.2011 - 01.2014, 2143 ccm, 136 PS
C 200 CDI 2.2 (204.007), 01.2007 - 12.2010, 2148 ccm, 136 PS
C 200 CGI 1.8 (204.048), 01.2007 - 01.2014, 1796 ccm, 184 PS
C 200 1.8 Kompressor (204.041), 01.2007 - 01.2014, 1796 ccm, 184 PS
C 220 CDI 2.2, 10.2008 - 01.2014, 2143 ccm, 163 PS
C 220 CDI 2.2 (204.002), 12.2008 - 01.2014, 2143 ccm, 170 PS
C 220 CDI 2.2 (120 KW / 163 PS), 01.2007 - 11.2008, 2148 ccm, 163 PS
C 220 CDI 2.2 (204.008), 01.2007 - 11.2008, 2148 ccm, 170 PS
C 220 CDI 2.2 4-matic (204.084), 02.2013 - 01.2014, 2143 ccm, 170 PS
C 230 2.5 (204.052), 01.2007 - 01.2014, 2496 ccm, 204 PS
C 230 2.5 4-matic (204.085), 07.2007 - 01.2014, 2496 ccm, 204 PS
C 250 CDI 2.2 (204.003), 08.2008 - 01.2014, 2143 ccm, 204 PS
C 250 CDI 2.2 4-matic (204.082), 01.2011 - 01.2014, 2143 ccm, 204 PS
C 250 CGI 1.8 (204.047), 07.2009 - 01.2014, 1796 ccm, 204 PS
C 280 3.0 (204.054), 01.2007 - 01.2014, 2996 ccm, 231 PS
C 280 3.0 4-matic (204.081), 07.2007 - 01.2014, 2996 ccm, 231 PS
C 300 3.0 (204.054), 07.2009 - 01.2014, 2996 ccm, 231 PS
C 300 3.0 4-matic (204.081), 07.2007 - 01.2014, 2996 ccm, 231 PS
C 300 CDI 3.0 4-matic (204.092), 01.2011 - 01.2014, 2987 ccm, 231 PS
C 320 CDI 3.0 (204.022), 01.2007 - 01.2014, 2987 ccm, 224 PS
C 320 CDI 3.0 4-matic (204.089), 07.2007 - 01.2014, 2987 ccm, 224 PS
C 350 3.5 (204.056), 01.2007 - 01.2014, 3498 ccm, 272 PS
C 350 3.5 4-matic (204.087), 07.2007 - 01.2014, 3498 ccm, 272 PS
C 350 CDI 3.0 (204.022), 07.2009 - 01.2014, 2987 ccm, 224 PS
C 350 CDI 3.0 (204.023), 06.2011 - 01.2014, 2987 ccm, 265 PS
C 350 CDI 3.0 (204.025), 10.2009 - 01.2014, 2987 ccm, 231 PS
C 350 CDI 3.0 4-matic (204.089), 07.2009 - 01.2014, 2987 ccm, 224 PS
C 350 CDI 3.0 4-matic (204.092), 10.2009 - 01.2014, 2987 ccm, 231 PS
C 350 CGI 3.5 (204.065), 09.2008 - 01.2014, 3498 ccm, 292 PS
C 63 AMG 6.2 (204.077), 02.2008 - 01.2014, 6208 ccm, 457 PS
C 63 AMG 6.2 (204.077), 02.2008 - 01.2014, 6208 ccm, 487 PS
C 63 AMG 6.2, 02.2008 - 01.2014, 6208 ccm, 507 PS
</t>
    </r>
    <r>
      <rPr>
        <b/>
        <sz val="11"/>
        <color theme="1"/>
        <rFont val="宋体"/>
        <charset val="134"/>
        <scheme val="minor"/>
      </rPr>
      <t>MERCEDES-BENZ C-Class T-modell (S204) ( 08.2007 - 08.2014 , 120 - 487 PS)</t>
    </r>
    <r>
      <rPr>
        <sz val="11"/>
        <color theme="1"/>
        <rFont val="宋体"/>
        <charset val="134"/>
        <scheme val="minor"/>
      </rPr>
      <t xml:space="preserve">
C 180 CDI 2.2 (204.200), 01.2011 - 08.2014, 2143 ccm, 120 PS
C 180 CGI 1.8 (204.249), 11.2009 - 08.2014, 1796 ccm, 156 PS
C 180 1.6 Kompressor (204.245), 01.2008 - 08.2014, 1597 ccm, 156 PS
C 180 1.8 Kompressor (204.246), 08.2007 - 08.2014, 1796 ccm, 156 PS
C 200 CDI 2.2 (204.201), 08.2010 - 08.2014, 2143 ccm, 136 PS
C 200 CDI 2.2 (204.207), 08.2007 - 12.2011, 2148 ccm, 136 PS
C 200 CGI 1.8 (204.248), 08.2007 - 08.2014, 1796 ccm, 184 PS
C 200 1.8 Kompressor (204.241), 08.2007 - 08.2014, 1796 ccm, 184 PS
C 220 CDI 2.2 (120 KW / 163 PS), 12.2008 - 08.2014, 2143 ccm, 163 PS
C 220 CDI 2.2 (204.202), 12.2008 - 08.2014, 2143 ccm, 170 PS
C 220 CDI 2.2, 08.2007 - 11.2008, 2148 ccm, 163 PS
C 220 CDI 2.2 (204.208), 08.2007 - 11.2008, 2148 ccm, 170 PS
C 220 CDI 2.1 4-matic (204.284), 02.2013 - 08.2014, 2143 ccm, 170 PS
C 230 2.5 (204.252), 08.2007 - 08.2014, 2496 ccm, 204 PS
C 250 (204.252), 02.2008 - 12.2012, 2496 ccm, 204 PS
C 250 CDI 2.2 (204.203), 01.2009 - 08.2014, 2143 ccm, 204 PS
C 250 CDI 2.2 4-matic (204.282), 04.2010 - 08.2014, 2143 ccm, 204 PS
C 250 CGI 1.8 (204.247), 07.2009 - 08.2014, 1796 ccm, 204 PS
C 280 3.0 (204.254), 08.2007 - 08.2014, 2996 ccm, 231 PS
C 300 3.0, 08.2007 - 08.2014, 2996 ccm, 231 PS
C 320 CDI 3.0 (204.222), 08.2007 - 08.2014, 2987 ccm, 224 PS
C 320 CDI 3.0 4-matic (204.289), 08.2007 - 08.2014, 2987 ccm, 224 PS
C 350 3.5 (204.256), 08.2007 - 08.2014, 3498 ccm, 272 PS
C 350 CDI 3.0, 08.2007 - 08.2014, 2987 ccm, 224 PS
C 350 CDI 3.0 (204.223), 06.2011 - 08.2014, 2987 ccm, 265 PS
C 350 CDI 3.0 (204.225), 10.2009 - 08.2014, 2987 ccm, 231 PS
C 350 CDI 3.0 4-matic (204.292), 10.2009 - 08.2014, 2987 ccm, 231 PS
C 63 AMG 6.2 (204.277), 02.2008 - 08.2014, 6208 ccm, 457 PS
C 63 AMG 6.2 (204.277), 01.2012 - 08.2014, 6208 ccm, 487 PS
</t>
    </r>
    <r>
      <rPr>
        <b/>
        <sz val="11"/>
        <color theme="1"/>
        <rFont val="宋体"/>
        <charset val="134"/>
        <scheme val="minor"/>
      </rPr>
      <t>MERCEDES-BENZ GLK (X204) ( 06.2008 - 06.2015 , 136 - 272 PS)</t>
    </r>
    <r>
      <rPr>
        <sz val="11"/>
        <color theme="1"/>
        <rFont val="宋体"/>
        <charset val="134"/>
        <scheme val="minor"/>
      </rPr>
      <t xml:space="preserve">
200 CDI 2.2 (204.901), 12.2013 - 06.2015, 2143 ccm, 136 PS
200 CDI 2.2 (204.901), 07.2010 - 06.2015, 2143 ccm, 143 PS
220 CDI 2.2 (204.902), 12.2008 - 06.2015, 2143 ccm, 163 PS
220 CDI 2.2 (204.902), 12.2008 - 06.2015, 2143 ccm, 170 PS
220 CDI 2.2 4-matic (204.984), 12.2008 - 06.2015, 2143 ccm, 163 PS
220 CDI 2.2 4-matic (204.984, 204.997), 12.2008 - 06.2015, 2143 ccm, 170 PS
250 CDI 2.2 4-matic (204.982, 204.904), 09.2009 - 06.2015, 2143 ccm, 204 PS
280 3.0 4-matic (204.981), 06.2008 - 06.2009, 2996 ccm, 231 PS
300 3.0 4-matic (204.981), 07.2009 - 04.2011, 2996 ccm, 231 PS
320 CDI 3.0 4-matic (204.983), 06.2008 - 06.2015, 2987 ccm, 224 PS
350 3.5 (204.956), 04.2009 - 06.2015, 3498 ccm, 272 PS
350 3.5 4-matic (204.987), 06.2008 - 04.2011, 3498 ccm, 272 PS
350 CDI 3.0 4-matic (204.992), 07.2009 - 01.2010, 2987 ccm, 224 PS
350 CDI 3.0 4-matic (204.992), 02.2010 - 05.2010, 2987 ccm, 231 PS
350 CDI 3.0 4-matic (204.993), 07.2012 - 06.2015, 2987 ccm, 265 PS
</t>
    </r>
    <r>
      <rPr>
        <b/>
        <sz val="11"/>
        <color theme="1"/>
        <rFont val="宋体"/>
        <charset val="134"/>
        <scheme val="minor"/>
      </rPr>
      <t>MERCEDES-BENZ E-Class Coupe (C207) ( 01.2009 - 12.2016 , 163 - 388 PS)</t>
    </r>
    <r>
      <rPr>
        <sz val="11"/>
        <color theme="1"/>
        <rFont val="宋体"/>
        <charset val="134"/>
        <scheme val="minor"/>
      </rPr>
      <t xml:space="preserve">
E 200 CGI 1.8 (207.348), 01.2010 - 12.2016, 1796 ccm, 184 PS
E 220 CDI 2.2, 07.2014 - 12.2014, 2143 ccm, 163 PS
E 220 CDI 2.2 (207.302), 01.2010 - 12.2016, 2143 ccm, 170 PS
E 250 CDI 2.2 (207.303), 01.2009 - 12.2016, 2143 ccm, 204 PS
E 250 CGI 1.8 (207.347), 01.2009 - 12.2016, 1796 ccm, 204 PS
E 350 3.5 (207.356), 05.2011 - 12.2011, 3498 ccm, 272 PS
E 350 CDI 3.0 (207.322), 01.2009 - 06.2011, 2987 ccm, 231 PS
E 350 CGI 3.5 (207.357), 01.2009 - 12.2011, 3498 ccm, 292 PS
E 500 5.5 (207.372), 01.2009 - 12.2016, 5461 ccm, 388 PS</t>
    </r>
  </si>
  <si>
    <t>JN-HA-114302C</t>
  </si>
  <si>
    <t>A2078304515</t>
  </si>
  <si>
    <t>JN-HA-114331C</t>
  </si>
  <si>
    <t>A2138303002</t>
  </si>
  <si>
    <t>JN-HA-114340C</t>
  </si>
  <si>
    <t>A2048301016
A2048305116</t>
  </si>
  <si>
    <t>JN-HA-114354C</t>
  </si>
  <si>
    <t>A1718301215
A1718303015</t>
  </si>
  <si>
    <t>JN-HA-114243C</t>
  </si>
  <si>
    <t>A1768300700</t>
  </si>
  <si>
    <t>JN-HA-114473C</t>
  </si>
  <si>
    <t>A2218306216
A2218306716</t>
  </si>
  <si>
    <t>JNLP-BMW015</t>
  </si>
  <si>
    <t>A2048309815</t>
  </si>
  <si>
    <t>JNLP-BMW016</t>
  </si>
  <si>
    <t>A1668300100</t>
  </si>
  <si>
    <r>
      <rPr>
        <b/>
        <sz val="11"/>
        <rFont val="宋体"/>
        <charset val="134"/>
        <scheme val="minor"/>
      </rPr>
      <t>MERCEDES-BENZ ML-Class (W166) ( 06.2011 - 12.2015 , 204 - 558 PS)</t>
    </r>
    <r>
      <rPr>
        <sz val="11"/>
        <rFont val="宋体"/>
        <charset val="134"/>
        <scheme val="minor"/>
      </rPr>
      <t xml:space="preserve">
ML 250 CDI / BlueTEC 4-matic 2.2 (166.004, 166.003), 06.2011 - 12.2015, 2143 ccm, 204 PS
ML 350 3.5, 09.2011 - 02.2015, 3498 ccm, 306 PS
ML 350 BlueTEC 3.0 4-matic (166.024), 06.2011 - 02.2015, 2987 ccm, 258 PS
ML 400 3.0 4-matic (166.056), 08.2013 - 02.2015, 2996 ccm, 333 PS
ML 500 4.7 4-matic (166.073), 02.2012 - 02.2015, 4663 ccm, 408 PS
ML 63 AMG 5.5 4-matic (166.074), 11.2011 - 02.2015, 5461 ccm, 525 PS
ML 63 AMG 5.5 4-matic (166.074), 11.2011 - 02.2015, 5461 ccm, 558 PS
</t>
    </r>
    <r>
      <rPr>
        <b/>
        <sz val="11"/>
        <rFont val="宋体"/>
        <charset val="134"/>
        <scheme val="minor"/>
      </rPr>
      <t>MERCEDES-BENZ GL (X166) ( 07.2012 - 10.2015 , 258 - 558 PS)</t>
    </r>
    <r>
      <rPr>
        <sz val="11"/>
        <rFont val="宋体"/>
        <charset val="134"/>
        <scheme val="minor"/>
      </rPr>
      <t xml:space="preserve">
GL 350 CDI / BlueTec 3.0 4-matic (166.823, 166.824), 07.2012 - 10.2015, 2987 ccm, 258 PS
GL 500 4.7 4-matic (166.873), 07.2012 - 10.2015, 4663 ccm, 435 PS
GL 63 AMG 5.5 4-matic (166.874), 07.2012 - 10.2015, 5461 ccm, 544 PS
GL 63 AMG 5.5 4-matic (166.874), 07.2012 - 10.2015, 5461 ccm, 558 PS
</t>
    </r>
    <r>
      <rPr>
        <b/>
        <sz val="11"/>
        <rFont val="宋体"/>
        <charset val="134"/>
        <scheme val="minor"/>
      </rPr>
      <t>MERCEDES-BENZ GLE Coupe (C292) ( 03.2015 - 10.2019 , 258 - 585 PS)</t>
    </r>
    <r>
      <rPr>
        <sz val="11"/>
        <rFont val="宋体"/>
        <charset val="134"/>
        <scheme val="minor"/>
      </rPr>
      <t xml:space="preserve">
350 d 3.0 4-matic (292.323, 292.324), 03.2015 - 10.2019, 2987 ccm, 258 PS
400 3.0 4-matic (292.356), 03.2015 - 10.2019, 2996 ccm, 333 PS
450 AMG 3.0 4-matic (292.364), 03.2015 - 10.2019, 2996 ccm, 367 PS
500 4.7 4-matic (292.373), 10.2015 - 10.2019, 4663 ccm, 456 PS
AMG 43 3.0 4-matic (292.364), 05.2016 - 10.2019, 2996 ccm, 367 PS
AMG 43 3.0 4-matic (292.364), 06.2017 - 10.2019, 2996 ccm, 390 PS
AMG 63 5.5 4-matic (292.374), 03.2015 - 10.2019, 5461 ccm, 557 PS
AMG 63 S 5.5 4-matic (292.375), 03.2015 - 10.2019, 5461 ccm, 585 PS
</t>
    </r>
    <r>
      <rPr>
        <b/>
        <sz val="11"/>
        <rFont val="宋体"/>
        <charset val="134"/>
        <scheme val="minor"/>
      </rPr>
      <t>MERCEDES-BENZ GLE Off-Road (W166) ( 04.2015 - 10.2018 , 204 - 585 PS)</t>
    </r>
    <r>
      <rPr>
        <sz val="11"/>
        <rFont val="宋体"/>
        <charset val="134"/>
        <scheme val="minor"/>
      </rPr>
      <t xml:space="preserve">
250 d 2.1 (166.006), 04.2015 - 10.2018, 2143 ccm, 204 PS
250 d 2.1 4-matic (166.004), 04.2015 - 10.2018, 2143 ccm, 204 PS
350 d 3.0 4-matic (166.024), 04.2015 - 10.2018, 2987 ccm, 258 PS
400 3.0 4-matic (166.056), 04.2015 - 10.2018, 2996 ccm, 333 PS
450 AMG 3.0 4-matic (166.064), 10.2015 - 04.2016, 2996 ccm, 367 PS
500 4.7 4-matic (166.073), 04.2015 - 10.2018, 4663 ccm, 435 PS
500 4.7 4-matic (166.073), 10.2015 - 10.2018, 4663 ccm, 456 PS
AMG 43 3.0 4-matic (166.064), 06.2017 - 10.2018, 2996 ccm, 390 PS
AMG 43 3.0 4-matic (166.064), 05.2016 - 10.2018, 2996 ccm, 367 PS
AMG 63 5.5 4-matic (166.074), 04.2015 - 10.2018, 5461 ccm, 557 PS
AMG 63 S 5.5 4-matic (166.075), 04.2015 - 10.2018, 5461 ccm, 585 PS
</t>
    </r>
    <r>
      <rPr>
        <b/>
        <sz val="11"/>
        <rFont val="宋体"/>
        <charset val="134"/>
        <scheme val="minor"/>
      </rPr>
      <t>MERCEDES-BENZ GLS (X166) ( 11.2015 - 04.2019 , 258 - 585 PS)</t>
    </r>
    <r>
      <rPr>
        <sz val="11"/>
        <rFont val="宋体"/>
        <charset val="134"/>
        <scheme val="minor"/>
      </rPr>
      <t xml:space="preserve">
350 d 4-matic (166.824) (OM 642.826), 11.2015 - 04.2019, 2987 ccm, 258 PS
400 3.0 4-matic (166.856), 11.2015 - 04.2019, 2996 ccm, 333 PS
500 4.7 4-matic (166.873), 11.2015 - 04.2019, 4663 ccm, 456 PS
AMG 63 5.5 4-matic (166.875, 166.874), 11.2015 - 04.2019, 5461 ccm, 585 PS</t>
    </r>
  </si>
  <si>
    <t>JNHL-BZ001</t>
  </si>
  <si>
    <t>A925359504</t>
  </si>
  <si>
    <t>JNHP-BZ003</t>
  </si>
  <si>
    <t>A2078303100</t>
  </si>
  <si>
    <r>
      <rPr>
        <b/>
        <sz val="11"/>
        <color theme="1"/>
        <rFont val="宋体"/>
        <charset val="134"/>
        <scheme val="minor"/>
      </rPr>
      <t>MERCEDES-BENZ C-Class Coupe (C204) ( 01.2013 - ... , 156 PS)</t>
    </r>
    <r>
      <rPr>
        <sz val="11"/>
        <color theme="1"/>
        <rFont val="宋体"/>
        <charset val="134"/>
        <scheme val="minor"/>
      </rPr>
      <t xml:space="preserve">
C 180 1.6 (204.331), 01.2013 - ..., 1595 ccm, 156 PS
</t>
    </r>
    <r>
      <rPr>
        <b/>
        <sz val="11"/>
        <color theme="1"/>
        <rFont val="宋体"/>
        <charset val="134"/>
        <scheme val="minor"/>
      </rPr>
      <t>MERCEDES-BENZ C-Class T-modell (S204) ( 02.2012 - 08.2014 , 156 PS)</t>
    </r>
    <r>
      <rPr>
        <sz val="11"/>
        <color theme="1"/>
        <rFont val="宋体"/>
        <charset val="134"/>
        <scheme val="minor"/>
      </rPr>
      <t xml:space="preserve">
C 180 1.6 (204.231), 02.2012 - 08.2014, 1595 ccm, 156 PS
</t>
    </r>
    <r>
      <rPr>
        <b/>
        <sz val="11"/>
        <color theme="1"/>
        <rFont val="宋体"/>
        <charset val="134"/>
        <scheme val="minor"/>
      </rPr>
      <t>MERCEDES-BENZ C-Class Saloon (W204) ( 01.2008 - 01.2014 , 156 PS)</t>
    </r>
    <r>
      <rPr>
        <sz val="11"/>
        <color theme="1"/>
        <rFont val="宋体"/>
        <charset val="134"/>
        <scheme val="minor"/>
      </rPr>
      <t xml:space="preserve">
C 180 CGI 1.6 (204.031), 01.2008 - 01.2014, 1595 ccm, 156 PS
</t>
    </r>
    <r>
      <rPr>
        <b/>
        <sz val="11"/>
        <color theme="1"/>
        <rFont val="宋体"/>
        <charset val="134"/>
        <scheme val="minor"/>
      </rPr>
      <t>MERCEDES-BENZ E-Class Convertible (A207) ( 03.2013 - 12.2016 , 184 - 211 PS)</t>
    </r>
    <r>
      <rPr>
        <sz val="11"/>
        <color theme="1"/>
        <rFont val="宋体"/>
        <charset val="134"/>
        <scheme val="minor"/>
      </rPr>
      <t xml:space="preserve">
E 200 2.0 (207.434), 03.2013 - 12.2016, 1991 ccm, 184 PS
E 250 2.0 (207.436), 06.2013 - 12.2016, 1991 ccm, 211 PS
</t>
    </r>
    <r>
      <rPr>
        <b/>
        <sz val="11"/>
        <color theme="1"/>
        <rFont val="宋体"/>
        <charset val="134"/>
        <scheme val="minor"/>
      </rPr>
      <t>MERCEDES-BENZ E-Class Coupe (C207) ( 06.2013 - 12.2016 , 184 - 211 PS)</t>
    </r>
    <r>
      <rPr>
        <sz val="11"/>
        <color theme="1"/>
        <rFont val="宋体"/>
        <charset val="134"/>
        <scheme val="minor"/>
      </rPr>
      <t xml:space="preserve">
E 200 2.0 (207.334), 06.2013 - 12.2016, 1991 ccm, 184 PS
E 250 2.0 (207.336), 06.2013 - 12.2016, 1991 ccm, 211 PS
</t>
    </r>
    <r>
      <rPr>
        <b/>
        <sz val="11"/>
        <color theme="1"/>
        <rFont val="宋体"/>
        <charset val="134"/>
        <scheme val="minor"/>
      </rPr>
      <t>MERCEDES-BENZ C-Class T-modell (S204) ( 02.2012 - 08.2014 , 156 PS)</t>
    </r>
    <r>
      <rPr>
        <sz val="11"/>
        <color theme="1"/>
        <rFont val="宋体"/>
        <charset val="134"/>
        <scheme val="minor"/>
      </rPr>
      <t xml:space="preserve">
C 180 1.6 (204.231), 02.2012 - 08.2014, 1595 ccm, 156 PS</t>
    </r>
  </si>
  <si>
    <t>JNHP-BZ009</t>
  </si>
  <si>
    <t>A925359401</t>
  </si>
  <si>
    <t>JNLP-BZ009</t>
  </si>
  <si>
    <t>A1668300215</t>
  </si>
  <si>
    <r>
      <rPr>
        <b/>
        <sz val="11"/>
        <color theme="1"/>
        <rFont val="宋体"/>
        <charset val="134"/>
        <scheme val="minor"/>
      </rPr>
      <t>MERCEDES-BENZ ML-Class (W166) ( 06.2011 - 12.2015 , 249 - 306 PS)</t>
    </r>
    <r>
      <rPr>
        <sz val="11"/>
        <color theme="1"/>
        <rFont val="宋体"/>
        <charset val="134"/>
        <scheme val="minor"/>
      </rPr>
      <t xml:space="preserve">
ML 300 4-matic (166.055), 08.2012 - 02.2015, 3498 ccm, 249 PS
ML 300 3.5 4-matic (166.055), 08.2012 - 02.2015, 3498 ccm, 252 PS
ML 350 (166.058), 09.2011 - 02.2015, 3498 ccm, 306 PS
ML 350 3.5 4-matic (166.057), 06.2011 - 12.2015, 3498 ccm, 306 PS
ML 350 BlueTEC 4-matic (166.024, 166.023), 06.2011 - 02.2015, 2987 ccm, 258 PS
</t>
    </r>
    <r>
      <rPr>
        <b/>
        <sz val="11"/>
        <color theme="1"/>
        <rFont val="宋体"/>
        <charset val="134"/>
        <scheme val="minor"/>
      </rPr>
      <t>MERCEDES-BENZ GL (X166) ( 07.2012 - 10.2015 , 243 - 333 PS)</t>
    </r>
    <r>
      <rPr>
        <sz val="11"/>
        <color theme="1"/>
        <rFont val="宋体"/>
        <charset val="134"/>
        <scheme val="minor"/>
      </rPr>
      <t xml:space="preserve">
GL 350 CDI / BlueTec 3.0 4-matic (166.823, 166.824), 07.2012 - 10.2015, 2987 ccm, 258 PS
GL 350 CDI / BlueTEC 3.0 4-matic (166.824), 07.2012 - 10.2015, 2987 ccm, 243 PS
GL 350 CDI / BlueTEC 4-matic (166.824), 07.2012 - 10.2015, 2987 ccm, 249 PS
GL 400 3.0 4-matic (166.856), 08.2013 - 10.2015, 2996 ccm, 333 PS
</t>
    </r>
    <r>
      <rPr>
        <b/>
        <sz val="11"/>
        <color theme="1"/>
        <rFont val="宋体"/>
        <charset val="134"/>
        <scheme val="minor"/>
      </rPr>
      <t>MERCEDES-BENZ GLE Off-Road (W166) ( 04.2015 - 10.2018 , 249 - 306 PS)</t>
    </r>
    <r>
      <rPr>
        <sz val="11"/>
        <color theme="1"/>
        <rFont val="宋体"/>
        <charset val="134"/>
        <scheme val="minor"/>
      </rPr>
      <t xml:space="preserve">
350 3.5 (166.058), 11.2015 - 10.2018, 3498 ccm, 306 PS
350 d 4-matic (166.024), 04.2015 - 10.2018, 2987 ccm, 249 PS
350 d 3.0 4-matic (166.024), 04.2015 - 10.2018, 2987 ccm, 258 PS
</t>
    </r>
    <r>
      <rPr>
        <b/>
        <sz val="11"/>
        <color theme="1"/>
        <rFont val="宋体"/>
        <charset val="134"/>
        <scheme val="minor"/>
      </rPr>
      <t>MERCEDES-BENZ GLS (X166) ( 11.2015 - 04.2019 , 249 - 333 PS)</t>
    </r>
    <r>
      <rPr>
        <sz val="11"/>
        <color theme="1"/>
        <rFont val="宋体"/>
        <charset val="134"/>
        <scheme val="minor"/>
      </rPr>
      <t xml:space="preserve">
350 d 4-matic (166.824), 01.2017 - 04.2019, 2987 ccm, 249 PS
350 d 4-matic (166.824) (OM 642.826), 11.2015 - 04.2019, 2987 ccm, 258 PS
400 3.0 4-matic (166.856), 11.2015 - 04.2019, 2996 ccm, 333 PS</t>
    </r>
  </si>
  <si>
    <t>JNHP-BZ010</t>
  </si>
  <si>
    <t>A2058306201</t>
  </si>
  <si>
    <r>
      <rPr>
        <b/>
        <sz val="11"/>
        <color theme="1"/>
        <rFont val="宋体"/>
        <charset val="134"/>
        <scheme val="minor"/>
      </rPr>
      <t>MERCEDES-BENZ C-Class Saloon (W205) ( 12.2013 - ... , 129 - 245 PS)</t>
    </r>
    <r>
      <rPr>
        <sz val="11"/>
        <color theme="1"/>
        <rFont val="宋体"/>
        <charset val="134"/>
        <scheme val="minor"/>
      </rPr>
      <t xml:space="preserve">
C 160 1.6 (205.044), 04.2015 - ..., 1595 ccm, 129 PS
C 180 (205.040), 10.2018 - ..., 1595 ccm, 150 PS
C 180 1.6 (205.040), 03.2014 - ..., 1595 ccm, 156 PS
C 200 2.0 (205.042), 12.2013 - 08.2018, 1991 ccm, 184 PS
C 250 2.0 (205.045), 03.2014 - 05.2018, 1991 ccm, 211 PS
C 300 2.0 (205.048), 09.2015 - 08.2018, 1991 ccm, 245 PS
</t>
    </r>
    <r>
      <rPr>
        <b/>
        <sz val="11"/>
        <color theme="1"/>
        <rFont val="宋体"/>
        <charset val="134"/>
        <scheme val="minor"/>
      </rPr>
      <t>MERCEDES-BENZ C-Class T-modell (S205) ( 09.2014 - ... , 129 - 245 PS)</t>
    </r>
    <r>
      <rPr>
        <sz val="11"/>
        <color theme="1"/>
        <rFont val="宋体"/>
        <charset val="134"/>
        <scheme val="minor"/>
      </rPr>
      <t xml:space="preserve">
C 160 1.6 (205.244), 04.2015 - ..., 1595 ccm, 129 PS
C 180 1.6 (205.240), 09.2014 - ..., 1595 ccm, 156 PS
C 200 2.0 (205.242), 09.2014 - 05.2018, 1991 ccm, 184 PS
C 250 2.0 (205.245), 09.2014 - 05.2018, 1991 ccm, 211 PS
C 300 2.0 (205.248), 09.2015 - 05.2018, 1991 ccm, 245 PS
</t>
    </r>
    <r>
      <rPr>
        <b/>
        <sz val="11"/>
        <color theme="1"/>
        <rFont val="宋体"/>
        <charset val="134"/>
        <scheme val="minor"/>
      </rPr>
      <t>MERCEDES-BENZ C-Class Coupe (C205) ( 10.2015 - ... , 150 - 245 PS)</t>
    </r>
    <r>
      <rPr>
        <sz val="11"/>
        <color theme="1"/>
        <rFont val="宋体"/>
        <charset val="134"/>
        <scheme val="minor"/>
      </rPr>
      <t xml:space="preserve">
C 180 (205.340), 11.2018 - ..., 1595 ccm, 150 PS
C 180 1.6 (205.340), 10.2015 - ..., 1595 ccm, 156 PS
C 200 2.0 (205.342), 10.2015 - 05.2018, 1991 ccm, 184 PS
C 250 2.0 (205.345), 10.2015 - 05.2018, 1991 ccm, 211 PS
C 300 2.0 (205.348), 10.2015 - 12.2018, 1991 ccm, 245 PS
</t>
    </r>
    <r>
      <rPr>
        <b/>
        <sz val="11"/>
        <color theme="1"/>
        <rFont val="宋体"/>
        <charset val="134"/>
        <scheme val="minor"/>
      </rPr>
      <t>MERCEDES-BENZ E-Class Saloon (W213) ( 01.2016 - ... , 156 - 245 PS)</t>
    </r>
    <r>
      <rPr>
        <sz val="11"/>
        <color theme="1"/>
        <rFont val="宋体"/>
        <charset val="134"/>
        <scheme val="minor"/>
      </rPr>
      <t xml:space="preserve">
E 180 1.6 (213.040), 01.2017 - ..., 1595 ccm, 156 PS
E 200 2.0 (213.042), 01.2016 - ..., 1991 ccm, 184 PS
E 250 2.0 (213.045), 07.2016 - ..., 1991 ccm, 211 PS
E 300 (213.048) (M 274.920), 07.2016 - ..., 1991 ccm, 245 PS
</t>
    </r>
    <r>
      <rPr>
        <b/>
        <sz val="11"/>
        <color theme="1"/>
        <rFont val="宋体"/>
        <charset val="134"/>
        <scheme val="minor"/>
      </rPr>
      <t>MERCEDES-BENZ C-Class Convertible (A205) ( 06.2016 - ... , 156 - 245 PS)</t>
    </r>
    <r>
      <rPr>
        <sz val="11"/>
        <color theme="1"/>
        <rFont val="宋体"/>
        <charset val="134"/>
        <scheme val="minor"/>
      </rPr>
      <t xml:space="preserve">
C 180 1.6 (205.440), 06.2016 - ..., 1595 ccm, 156 PS
C 200 2.0 (205.442), 06.2016 - 05.2018, 1991 ccm, 184 PS
C 250 2.0 (205.445), 06.2016 - 05.2018, 1991 ccm, 211 PS
C 300 2.0 (205.448), 06.2016 - 05.2018, 1991 ccm, 245 PS
</t>
    </r>
    <r>
      <rPr>
        <b/>
        <sz val="11"/>
        <color theme="1"/>
        <rFont val="宋体"/>
        <charset val="134"/>
        <scheme val="minor"/>
      </rPr>
      <t>MERCEDES-BENZ E-Class T-modell (S213) ( 07.2016 - ... , 184 - 211 PS)</t>
    </r>
    <r>
      <rPr>
        <sz val="11"/>
        <color theme="1"/>
        <rFont val="宋体"/>
        <charset val="134"/>
        <scheme val="minor"/>
      </rPr>
      <t xml:space="preserve">
E 200 2.0 (213.242), 07.2016 - ..., 1991 ccm, 184 PS
E 250 2.0 (213.245), 07.2016 - ..., 1991 ccm, 211 PS
</t>
    </r>
    <r>
      <rPr>
        <b/>
        <sz val="11"/>
        <color theme="1"/>
        <rFont val="宋体"/>
        <charset val="134"/>
        <scheme val="minor"/>
      </rPr>
      <t>MERCEDES-BENZ E-Class Coupe (C238) ( 12.2016 - ... , 184 - 245 PS)</t>
    </r>
    <r>
      <rPr>
        <sz val="11"/>
        <color theme="1"/>
        <rFont val="宋体"/>
        <charset val="134"/>
        <scheme val="minor"/>
      </rPr>
      <t xml:space="preserve">
E 200 2.0 (238.342), 12.2016 - ..., 1991 ccm, 184 PS
E 300 2.0 (238.348), 12.2016 - ..., 1991 ccm, 245 PS
</t>
    </r>
    <r>
      <rPr>
        <b/>
        <sz val="11"/>
        <color theme="1"/>
        <rFont val="宋体"/>
        <charset val="134"/>
        <scheme val="minor"/>
      </rPr>
      <t>MERCEDES-BENZ E-Class Convertible (A238) ( 06.2017 - ... , 184 - 245 PS)</t>
    </r>
    <r>
      <rPr>
        <sz val="11"/>
        <color theme="1"/>
        <rFont val="宋体"/>
        <charset val="134"/>
        <scheme val="minor"/>
      </rPr>
      <t xml:space="preserve">
E 200 (238.442), 06.2017 - ..., 1991 ccm, 184 PS
E 300 (238.448), 06.2017 - ..., 1991 ccm, 245 PS</t>
    </r>
  </si>
  <si>
    <t>JNLP-BZ010</t>
  </si>
  <si>
    <t>A2048301215</t>
  </si>
  <si>
    <r>
      <rPr>
        <b/>
        <sz val="11"/>
        <color theme="1"/>
        <rFont val="宋体"/>
        <charset val="134"/>
        <scheme val="minor"/>
      </rPr>
      <t>MERCEDES-BENZ C-Class Saloon (W204) ( 01.2007 - 01.2014 , 204 - 292 PS)</t>
    </r>
    <r>
      <rPr>
        <sz val="11"/>
        <color theme="1"/>
        <rFont val="宋体"/>
        <charset val="134"/>
        <scheme val="minor"/>
      </rPr>
      <t xml:space="preserve">
C 230 2.5 (204.052), 01.2007 - 01.2014, 2496 ccm, 204 PS
C 230 2.5 4-matic (204.085), 07.2007 - 01.2014, 2496 ccm, 204 PS
C 280 3.0 (204.054), 01.2007 - 01.2014, 2996 ccm, 231 PS
C 280 3.0 4-matic (204.081), 07.2007 - 01.2014, 2996 ccm, 231 PS
C 300 3.0 (204.054), 07.2009 - 01.2014, 2996 ccm, 231 PS
C 300 3.0 4-matic (204.081), 07.2007 - 01.2014, 2996 ccm, 231 PS
C 350 3.5 (204.056), 01.2007 - 01.2014, 3498 ccm, 272 PS
C 350 3.5 4-matic (204.087), 07.2007 - 01.2014, 3498 ccm, 272 PS
C 350 CGI 3.5 (204.065), 09.2008 - 01.2014, 3498 ccm, 292 PS
</t>
    </r>
    <r>
      <rPr>
        <b/>
        <sz val="11"/>
        <color theme="1"/>
        <rFont val="宋体"/>
        <charset val="134"/>
        <scheme val="minor"/>
      </rPr>
      <t>MERCEDES-BENZ C-Class T-modell (S204) ( 08.2007 - 08.2014 , 204 - 272 PS)</t>
    </r>
    <r>
      <rPr>
        <sz val="11"/>
        <color theme="1"/>
        <rFont val="宋体"/>
        <charset val="134"/>
        <scheme val="minor"/>
      </rPr>
      <t xml:space="preserve">
C 230 2.5 (204.252), 08.2007 - 08.2014, 2496 ccm, 204 PS
C 280 3.0 (204.254), 08.2007 - 08.2014, 2996 ccm, 231 PS
C 300 3.0, 08.2007 - 08.2014, 2996 ccm, 231 PS
C 350 3.5 (204.256), 08.2007 - 08.2014, 3498 ccm, 272 PS
</t>
    </r>
    <r>
      <rPr>
        <b/>
        <sz val="11"/>
        <color theme="1"/>
        <rFont val="宋体"/>
        <charset val="134"/>
        <scheme val="minor"/>
      </rPr>
      <t>MERCEDES-BENZ GLK (X204) ( 06.2008 - 06.2015 , 231 - 272 PS)</t>
    </r>
    <r>
      <rPr>
        <sz val="11"/>
        <color theme="1"/>
        <rFont val="宋体"/>
        <charset val="134"/>
        <scheme val="minor"/>
      </rPr>
      <t xml:space="preserve">
280 3.0 4-matic (204.981), 06.2008 - 06.2009, 2996 ccm, 231 PS
300 3.0 4-matic (204.981), 07.2009 - 04.2011, 2996 ccm, 231 PS
350 3.5 (204.956), 04.2009 - 06.2015, 3498 ccm, 272 PS
350 3.5 4-matic (204.987), 06.2008 - 04.2011, 3498 ccm, 272 PS
</t>
    </r>
    <r>
      <rPr>
        <b/>
        <sz val="11"/>
        <color theme="1"/>
        <rFont val="宋体"/>
        <charset val="134"/>
        <scheme val="minor"/>
      </rPr>
      <t>MERCEDES-BENZ E-Class Saloon (W212) ( 01.2009 - 12.2013 , 231 - 292 PS)</t>
    </r>
    <r>
      <rPr>
        <sz val="11"/>
        <color theme="1"/>
        <rFont val="宋体"/>
        <charset val="134"/>
        <scheme val="minor"/>
      </rPr>
      <t xml:space="preserve">
E 300 3.0 (212.054), 01.2009 - 12.2013, 2996 ccm, 231 PS
E 350 3.5 (212.056), 01.2009 - 12.2013, 3498 ccm, 272 PS
E 350 CGI 3.5 (212.057), 01.2009 - 08.2011, 3498 ccm, 292 PS
</t>
    </r>
    <r>
      <rPr>
        <b/>
        <sz val="11"/>
        <color theme="1"/>
        <rFont val="宋体"/>
        <charset val="134"/>
        <scheme val="minor"/>
      </rPr>
      <t>MERCEDES-BENZ E-Class Coupe (C207) ( 01.2009 - 12.2011 , 272 - 292 PS)</t>
    </r>
    <r>
      <rPr>
        <sz val="11"/>
        <color theme="1"/>
        <rFont val="宋体"/>
        <charset val="134"/>
        <scheme val="minor"/>
      </rPr>
      <t xml:space="preserve">
E 350 3.5 (207.356), 05.2011 - 12.2011, 3498 ccm, 272 PS
E 350 CGI 3.5 (207.357), 01.2009 - 12.2011, 3498 ccm, 292 PS
</t>
    </r>
    <r>
      <rPr>
        <b/>
        <sz val="11"/>
        <color theme="1"/>
        <rFont val="宋体"/>
        <charset val="134"/>
        <scheme val="minor"/>
      </rPr>
      <t>MERCEDES-BENZ E-Class T-modell (S212) ( 08.2009 - 12.2011 , 231 - 292 PS)</t>
    </r>
    <r>
      <rPr>
        <sz val="11"/>
        <color theme="1"/>
        <rFont val="宋体"/>
        <charset val="134"/>
        <scheme val="minor"/>
      </rPr>
      <t xml:space="preserve">
E 300 3.0, 11.2009 - 12.2011, 2996 ccm, 231 PS
E 350 3.5 (212.256), 08.2009 - 12.2011, 3498 ccm, 272 PS
E 350 3.5 4-matic (212.287), 11.2009 - 12.2011, 3498 ccm, 272 PS
E 350 CGI 3.5 (212.257), 11.2009 - 12.2011, 3498 ccm, 292 PS
</t>
    </r>
    <r>
      <rPr>
        <b/>
        <sz val="11"/>
        <color theme="1"/>
        <rFont val="宋体"/>
        <charset val="134"/>
        <scheme val="minor"/>
      </rPr>
      <t>MERCEDES-BENZ E-Class Convertible (A207) ( 01.2010 - 12.2014 , 292 PS)</t>
    </r>
    <r>
      <rPr>
        <sz val="11"/>
        <color theme="1"/>
        <rFont val="宋体"/>
        <charset val="134"/>
        <scheme val="minor"/>
      </rPr>
      <t xml:space="preserve">
E 350 CGI 3.5 (207.457), 01.2010 - 12.2014, 3498 ccm, 292 PS</t>
    </r>
  </si>
  <si>
    <t>JNHP-BZ011</t>
  </si>
  <si>
    <t>A2538308200</t>
  </si>
  <si>
    <t>JNLP-BZ011</t>
  </si>
  <si>
    <t>A1648300015
A1648300615</t>
  </si>
  <si>
    <r>
      <rPr>
        <b/>
        <sz val="11"/>
        <rFont val="宋体"/>
        <charset val="134"/>
        <scheme val="minor"/>
      </rPr>
      <t xml:space="preserve">MERCEDES-BENZ ML-Class (W164) ( 07.2005 - 12.2011 , 272 PS)
</t>
    </r>
    <r>
      <rPr>
        <sz val="11"/>
        <rFont val="宋体"/>
        <charset val="134"/>
        <scheme val="minor"/>
      </rPr>
      <t>ML 350 3.5 4-matic (164.186), 07.2005 - 12.2011, 3498 ccm, 272 PS</t>
    </r>
  </si>
  <si>
    <t>JNHP-BZ012</t>
  </si>
  <si>
    <t>A2058304904</t>
  </si>
  <si>
    <r>
      <rPr>
        <b/>
        <sz val="11"/>
        <color theme="1"/>
        <rFont val="宋体"/>
        <charset val="134"/>
        <scheme val="minor"/>
      </rPr>
      <t>MERCEDES-BENZ E-Class Saloon (W213) ( 08.2018 - ... , 197 - 299 PS)</t>
    </r>
    <r>
      <rPr>
        <sz val="11"/>
        <color theme="1"/>
        <rFont val="宋体"/>
        <charset val="134"/>
        <scheme val="minor"/>
      </rPr>
      <t xml:space="preserve">
E 200 (213.080), 10.2018 - ..., 1991 ccm, 197 PS
E 200 EQ Boost (213.080), 06.2019 - ..., 1991 ccm, 197 PS
E 200 EQ Boost 4-matic (213.087), 06.2019 - ..., 1991 ccm, 197 PS
E 300 EQ Boost (213.083), 06.2019 - ..., 1991 ccm, 258 PS
E 350 EQ Boost (213.085), 08.2018 - ..., 1991 ccm, 299 PS
</t>
    </r>
    <r>
      <rPr>
        <b/>
        <sz val="11"/>
        <color theme="1"/>
        <rFont val="宋体"/>
        <charset val="134"/>
        <scheme val="minor"/>
      </rPr>
      <t>MERCEDES-BENZ E-Class T-modell (S213) ( 06.2019 - ... , 197 - 258 PS)</t>
    </r>
    <r>
      <rPr>
        <sz val="11"/>
        <color theme="1"/>
        <rFont val="宋体"/>
        <charset val="134"/>
        <scheme val="minor"/>
      </rPr>
      <t xml:space="preserve">
E 200 EQ Boost (213.280), 06.2019 - ..., 1991 ccm, 197 PS
E 200 EQ Boost 4-matic (213.287), 06.2019 - ..., 1991 ccm, 197 PS
E 300 EQ Boost (213.283), 06.2019 - ..., 1991 ccm, 258 PS
</t>
    </r>
    <r>
      <rPr>
        <b/>
        <sz val="11"/>
        <color theme="1"/>
        <rFont val="宋体"/>
        <charset val="134"/>
        <scheme val="minor"/>
      </rPr>
      <t>MERCEDES-BENZ E-Class Coupe (C238) ( 10.2017 - ... , 197 - 299 PS)</t>
    </r>
    <r>
      <rPr>
        <sz val="11"/>
        <color theme="1"/>
        <rFont val="宋体"/>
        <charset val="134"/>
        <scheme val="minor"/>
      </rPr>
      <t xml:space="preserve">
E 200 EQ Boost (238.380), 06.2019 - ..., 1991 ccm, 197 PS
E 200 EQ Boost 4-matic (238.387), 06.2019 - ..., 1991 ccm, 197 PS
E 300 (238.383), 08.2018 - ..., 1991 ccm, 258 PS
E 300 EQ Boost (238.383), 06.2019 - ..., 1991 ccm, 258 PS
E 350 EQ Boost (238.385), 10.2017 - ..., 1991 ccm, 299 PS
</t>
    </r>
    <r>
      <rPr>
        <b/>
        <sz val="11"/>
        <color theme="1"/>
        <rFont val="宋体"/>
        <charset val="134"/>
        <scheme val="minor"/>
      </rPr>
      <t>MERCEDES-BENZ E-Class All-Terrain (S213) ( 08.2020 - ... , 197 PS)</t>
    </r>
    <r>
      <rPr>
        <sz val="11"/>
        <color theme="1"/>
        <rFont val="宋体"/>
        <charset val="134"/>
        <scheme val="minor"/>
      </rPr>
      <t xml:space="preserve">
E 200 EQ Boost (213.279), 08.2020 - ..., 1991 ccm, 197 PS
</t>
    </r>
    <r>
      <rPr>
        <b/>
        <sz val="11"/>
        <color theme="1"/>
        <rFont val="宋体"/>
        <charset val="134"/>
        <scheme val="minor"/>
      </rPr>
      <t>MERCEDES-BENZ E-Class Convertible (A238) ( 10.2017 - ... , 197 - 299 PS)</t>
    </r>
    <r>
      <rPr>
        <sz val="11"/>
        <color theme="1"/>
        <rFont val="宋体"/>
        <charset val="134"/>
        <scheme val="minor"/>
      </rPr>
      <t xml:space="preserve">
E 200 EQ Boost (238.480), 06.2019 - ..., 1991 ccm, 197 PS
E 200 EQ Boost 4-matic (238.487), 06.2019 - ..., 1991 ccm, 197 PS
E 300 (238.483), 03.2019 - ..., 1991 ccm, 258 PS
E 300 EQ Boost (238.483), 06.2019 - ..., 1991 ccm, 258 PS
E 350 EQ Boost (238.485), 10.2017 - ..., 1991 ccm, 299 PS
</t>
    </r>
    <r>
      <rPr>
        <b/>
        <sz val="11"/>
        <color theme="1"/>
        <rFont val="宋体"/>
        <charset val="134"/>
        <scheme val="minor"/>
      </rPr>
      <t>MERCEDES-BENZ CLS (C257) ( 08.2018 - ... , 299 PS)</t>
    </r>
    <r>
      <rPr>
        <sz val="11"/>
        <color theme="1"/>
        <rFont val="宋体"/>
        <charset val="134"/>
        <scheme val="minor"/>
      </rPr>
      <t xml:space="preserve">
CLS 350 EQ Boost (257.350), 08.2018 - ..., 1991 ccm, 299 PS
CLS 350 EQ Boost 4-matic (257.351), 08.2018 - ..., 1991 ccm, 299 PS</t>
    </r>
  </si>
  <si>
    <t>JNLP-BZ012</t>
  </si>
  <si>
    <t>A2518301215</t>
  </si>
  <si>
    <r>
      <rPr>
        <b/>
        <sz val="11"/>
        <color theme="1"/>
        <rFont val="宋体"/>
        <charset val="134"/>
        <scheme val="minor"/>
      </rPr>
      <t xml:space="preserve">MERCEDES-BENZ R-Class (W251, V251) ( 01.2006 - 12.2014 , 231 - 272 PS)
</t>
    </r>
    <r>
      <rPr>
        <sz val="11"/>
        <color theme="1"/>
        <rFont val="宋体"/>
        <charset val="134"/>
        <scheme val="minor"/>
      </rPr>
      <t>R 280 3.0 (251.054, 251.154), 01.2007 - 12.2014, 2996 ccm, 231 PS
R 300 3.0 (251.054, 251.154), 07.2009 - 12.2014, 2996 ccm, 231 PS
R 350 3.5 (251.056, 251.156), 01.2007 - 12.2012, 3498 ccm, 272 PS
R 350 3.5 4-matic (251.065, 251.165), 01.2006 - 12.2012, 3498 ccm, 272 PS</t>
    </r>
  </si>
  <si>
    <t>JN-HA-112262C
JNHP-BZ013</t>
  </si>
  <si>
    <t>A2228308500</t>
  </si>
  <si>
    <r>
      <rPr>
        <b/>
        <sz val="11"/>
        <color theme="1"/>
        <rFont val="宋体"/>
        <charset val="134"/>
        <scheme val="minor"/>
      </rPr>
      <t>MERCEDES-BENZ S-Class Saloon (W222, V222, X222) ( 05.2013 - 05.2017 , 258 PS)</t>
    </r>
    <r>
      <rPr>
        <sz val="11"/>
        <color theme="1"/>
        <rFont val="宋体"/>
        <charset val="134"/>
        <scheme val="minor"/>
      </rPr>
      <t xml:space="preserve">
S 350 BlueTEC 3.0 (222.032, 222.132) 05.2013 - 05.2017, 2987 ccm, 258 PS
S 350 BlueTEC 3.0 4-matic (222.033, 222.133) 02.2014 - 05.2017, 2987 ccm, 258 PS</t>
    </r>
  </si>
  <si>
    <t>JNHP-BZ014</t>
  </si>
  <si>
    <t>A2538302601</t>
  </si>
  <si>
    <r>
      <rPr>
        <b/>
        <sz val="11"/>
        <color theme="1"/>
        <rFont val="宋体"/>
        <charset val="134"/>
        <scheme val="minor"/>
      </rPr>
      <t>MERCEDES-BENZ C-Class Saloon (W205) ( 12.2013 - ... , 184 - 245 PS)</t>
    </r>
    <r>
      <rPr>
        <sz val="11"/>
        <color theme="1"/>
        <rFont val="宋体"/>
        <charset val="134"/>
        <scheme val="minor"/>
      </rPr>
      <t xml:space="preserve">
C 200 2.0 4-matic (205.043), 04.2015 - 08.2018, 1991 ccm, 184 PS
C 300 2.0 4-matic (205.049), 12.2013 - ..., 1991 ccm, 245 PS
</t>
    </r>
    <r>
      <rPr>
        <b/>
        <sz val="11"/>
        <color theme="1"/>
        <rFont val="宋体"/>
        <charset val="134"/>
        <scheme val="minor"/>
      </rPr>
      <t>MERCEDES-BENZ C-Class T-modell (S205) ( 04.2015 - 05.2018 , 184 PS)</t>
    </r>
    <r>
      <rPr>
        <sz val="11"/>
        <color theme="1"/>
        <rFont val="宋体"/>
        <charset val="134"/>
        <scheme val="minor"/>
      </rPr>
      <t xml:space="preserve">
C 200 2.0 4-matic (205.243), 04.2015 - 05.2018, 1991 ccm, 184 PS
</t>
    </r>
    <r>
      <rPr>
        <b/>
        <sz val="11"/>
        <color theme="1"/>
        <rFont val="宋体"/>
        <charset val="134"/>
        <scheme val="minor"/>
      </rPr>
      <t>MERCEDES-BENZ C-Class Coupe (C205) ( 04.2016 - 05.2018 , 184 PS)</t>
    </r>
    <r>
      <rPr>
        <sz val="11"/>
        <color theme="1"/>
        <rFont val="宋体"/>
        <charset val="134"/>
        <scheme val="minor"/>
      </rPr>
      <t xml:space="preserve">
C 200 2.0 4-matic (205.343), 04.2016 - 05.2018, 1991 ccm, 184 PS
</t>
    </r>
    <r>
      <rPr>
        <b/>
        <sz val="11"/>
        <color theme="1"/>
        <rFont val="宋体"/>
        <charset val="134"/>
        <scheme val="minor"/>
      </rPr>
      <t>MERCEDES-BENZ E-Class Saloon (W213) ( 07.2016 - ... , 184 - 245 PS)</t>
    </r>
    <r>
      <rPr>
        <sz val="11"/>
        <color theme="1"/>
        <rFont val="宋体"/>
        <charset val="134"/>
        <scheme val="minor"/>
      </rPr>
      <t xml:space="preserve">
E 200 2.0 4-matic (213.043), 07.2016 - ..., 1991 ccm, 184 PS
E 300 2.0 4-matic (213.049), 09.2016 - ..., 1991 ccm, 245 PS
</t>
    </r>
    <r>
      <rPr>
        <b/>
        <sz val="11"/>
        <color theme="1"/>
        <rFont val="宋体"/>
        <charset val="134"/>
        <scheme val="minor"/>
      </rPr>
      <t>MERCEDES-BENZ C-Class Convertible (A205) ( 06.2016 - 05.2018 , 184 PS)</t>
    </r>
    <r>
      <rPr>
        <sz val="11"/>
        <color theme="1"/>
        <rFont val="宋体"/>
        <charset val="134"/>
        <scheme val="minor"/>
      </rPr>
      <t xml:space="preserve">
C 200 2.0 4-matic (205.443), 06.2016 - 05.2018, 1991 ccm, 184 PS
</t>
    </r>
    <r>
      <rPr>
        <b/>
        <sz val="11"/>
        <color theme="1"/>
        <rFont val="宋体"/>
        <charset val="134"/>
        <scheme val="minor"/>
      </rPr>
      <t>MERCEDES-BENZ E-Class Coupe (C238) ( 06.2017 - ... , 184 PS)</t>
    </r>
    <r>
      <rPr>
        <sz val="11"/>
        <color theme="1"/>
        <rFont val="宋体"/>
        <charset val="134"/>
        <scheme val="minor"/>
      </rPr>
      <t xml:space="preserve">
E 200 4-matic (238.343), 06.2017 - ..., 1991 ccm, 184 PS
</t>
    </r>
    <r>
      <rPr>
        <b/>
        <sz val="11"/>
        <color theme="1"/>
        <rFont val="宋体"/>
        <charset val="134"/>
        <scheme val="minor"/>
      </rPr>
      <t>MERCEDES-BENZ E-Class Convertible (A238) ( 10.2017 - ... , 184 PS)</t>
    </r>
    <r>
      <rPr>
        <sz val="11"/>
        <color theme="1"/>
        <rFont val="宋体"/>
        <charset val="134"/>
        <scheme val="minor"/>
      </rPr>
      <t xml:space="preserve">
E 200 4-matic (238.443), 10.2017 - ..., 1991 ccm, 184 PS</t>
    </r>
  </si>
  <si>
    <t>JNLP-BZ014</t>
  </si>
  <si>
    <r>
      <rPr>
        <b/>
        <sz val="11"/>
        <color rgb="FFFF0000"/>
        <rFont val="宋体"/>
        <charset val="134"/>
        <scheme val="minor"/>
      </rPr>
      <t>A2138301202</t>
    </r>
    <r>
      <rPr>
        <sz val="11"/>
        <color theme="1"/>
        <rFont val="宋体"/>
        <charset val="134"/>
        <scheme val="minor"/>
      </rPr>
      <t xml:space="preserve">
A2138301502</t>
    </r>
  </si>
  <si>
    <t>JNHP-BZ015</t>
  </si>
  <si>
    <t>A2518301415</t>
  </si>
  <si>
    <r>
      <rPr>
        <b/>
        <sz val="11"/>
        <color theme="1"/>
        <rFont val="宋体"/>
        <charset val="134"/>
        <scheme val="minor"/>
      </rPr>
      <t>MERCEDES-BENZ R-Class (W251, V251) ( 01.2006 - 12.2014 , 190 - 510 PS)</t>
    </r>
    <r>
      <rPr>
        <sz val="11"/>
        <color theme="1"/>
        <rFont val="宋体"/>
        <charset val="134"/>
        <scheme val="minor"/>
      </rPr>
      <t xml:space="preserve">
R 280 3.0 (251.054, 251.154), 01.2007 - 12.2014, 2996 ccm, 231 PS
R 280 CDI 3.0 (251.121, 251.026, 251.126), 05.2006 - 12.2012, 2987 ccm, 190 PS
R 280 CDI 3.0 4-matic (251.020), 05.2006 - 12.2012, 2987 ccm, 190 PS
R 300 3.0 (251.054, 251.154), 07.2009 - 12.2014, 2996 ccm, 231 PS
R 300 CDI 3.0 (251.021, 251.121, 251.026), 07.2009 - 12.2012, 2987 ccm, 190 PS
R 300 CDI 3.0 4-matic (251.020), 07.2009 - 12.2012, 2987 ccm, 190 PS
R 320 CDI 3.0 4-matic (251.022, 251.122), 01.2006 - 07.2010, 2987 ccm, 224 PS
R 320 CDI 3.0 4-matic (251.125), 01.2006 - 12.2012, 2987 ccm, 211 PS
R 350 3.5 (251.056, 251.156), 01.2007 - 12.2012, 3498 ccm, 272 PS
R 350 3.5 4-matic (251.065, 251.165), 01.2006 - 12.2012, 3498 ccm, 272 PS
R 350 CDI 3.0 4-matic (251.022, 251.122), 07.2009 - 12.2012, 2987 ccm, 224 PS
R 350 CDI 3.0 4-matic (251.023, 251.123), 08.2010 - 12.2014, 2987 ccm, 265 PS
R 350 CDI 3.0 4-matic (251.124, 251.125), 01.2006 - 12.2014, 2987 ccm, 211 PS
R 350 CGI 3.5 4-matic (251.057, 251.157), 01.2006 - 12.2014, 3498 ccm, 306 PS
R 500 5.5 4-matic (251.072, 251.172), 01.2007 - 12.2014, 5461 ccm, 388 PS
R 500 5.0 4-matic (251.075, 251.175), 01.2006 - 12.2014, 4966 ccm, 306 PS
R 63 AMG 6.2 (251.077, 251.177), 02.2006 - 12.2010, 6208 ccm, 510 PS</t>
    </r>
  </si>
  <si>
    <t>JNLP-BZ016</t>
  </si>
  <si>
    <t>A2048305515</t>
  </si>
  <si>
    <r>
      <rPr>
        <b/>
        <sz val="11"/>
        <color theme="1"/>
        <rFont val="宋体"/>
        <charset val="134"/>
        <scheme val="minor"/>
      </rPr>
      <t>MERCEDES-BENZ C-Class Saloon (W204) ( 01.2007 - 01.2014 , 120 - 507 PS)</t>
    </r>
    <r>
      <rPr>
        <sz val="11"/>
        <color theme="1"/>
        <rFont val="宋体"/>
        <charset val="134"/>
        <scheme val="minor"/>
      </rPr>
      <t xml:space="preserve">
C 180 CDI 2.2 (204.000), 01.2011 - 01.2014, 2143 ccm, 120 PS
C 180 CGI 1.6 (204.031), 01.2008 - 01.2014, 1595 ccm, 156 PS
C 180 CGI 1.8 (204.049), 01.2007 - 01.2014, 1796 ccm, 156 PS
C 180 1.6 Kompressor (204.044, 204.045), 01.2008 - 01.2014, 1597 ccm, 156 PS
C 180 1.8 Kompressor (204.046), 01.2007 - 01.2014, 1796 ccm, 156 PS
C 200 CDI 2.2 (204.001), 01.2011 - 01.2014, 2143 ccm, 136 PS
C 200 CDI 2.2 (204.007), 01.2007 - 12.2010, 2148 ccm, 136 PS
C 200 CGI 1.8 (204.048), 01.2007 - 01.2014, 1796 ccm, 184 PS
C 200 1.8 Kompressor (204.041), 01.2007 - 01.2014, 1796 ccm, 184 PS
C 220 CDI 2.2, 10.2008 - 01.2014, 2143 ccm, 163 PS
C 220 CDI 2.2 (204.002), 12.2008 - 01.2014, 2143 ccm, 170 PS
C 220 CDI 2.2 (204.008), 01.2007 - 11.2008, 2148 ccm, 170 PS
C 220 CDI 2.2 4-matic (204.084), 02.2013 - 01.2014, 2143 ccm, 170 PS
C 230 2.5 (204.052), 01.2007 - 01.2014, 2496 ccm, 204 PS
C 230 2.5 4-matic (204.085), 07.2007 - 01.2014, 2496 ccm, 204 PS
C 250 CDI 2.2 (204.003), 08.2008 - 01.2014, 2143 ccm, 204 PS
C 250 CDI 2.2 4-matic (204.082), 01.2011 - 01.2014, 2143 ccm, 204 PS
C 250 CGI 1.8 (204.047), 07.2009 - 01.2014, 1796 ccm, 204 PS
C 280 3.0 (204.054), 01.2007 - 01.2014, 2996 ccm, 231 PS
C 280 3.0 4-matic (204.081), 07.2007 - 01.2014, 2996 ccm, 231 PS
C 300 3.0 (204.054), 07.2009 - 01.2014, 2996 ccm, 231 PS
C 300 3.5 (204.055), 02.2011 - 01.2014, 3498 ccm, 252 PS
C 300 3.5 4-matic (204.080), 02.2011 - 01.2014, 3498 ccm, 252 PS
C 300 3.0 4-matic (204.081), 07.2007 - 01.2014, 2996 ccm, 231 PS
C 300 CDI 3.0 4-matic (204.092), 01.2011 - 01.2014, 2987 ccm, 231 PS
C 320 CDI 3.0 (204.022), 01.2007 - 01.2014, 2987 ccm, 224 PS
C 320 CDI 3.0 4-matic (204.089), 07.2007 - 01.2014, 2987 ccm, 224 PS
C 350 3.5 (204.056), 01.2007 - 01.2014, 3498 ccm, 272 PS
C 350 3.5 (204.057), 01.2011 - 01.2014, 3498 ccm, 306 PS
C 350 3.5 4-matic (204.087), 07.2007 - 01.2014, 3498 ccm, 272 PS
C 350 3.5 4-matic (204.088), 01.2011 - 01.2014, 3498 ccm, 306 PS
C 350 CDI 3.0 (204.022), 07.2009 - 01.2014, 2987 ccm, 224 PS
C 350 CDI 3.0 (204.023), 06.2011 - 01.2014, 2987 ccm, 265 PS
C 350 CDI 3.0 (204.025), 10.2009 - 01.2014, 2987 ccm, 231 PS
C 350 CDI 3.0 4-matic (204.089), 07.2009 - 01.2014, 2987 ccm, 224 PS
C 350 CDI 3.0 4-matic (204.092), 10.2009 - 01.2014, 2987 ccm, 231 PS
C 350 CGI 3.5 (204.065), 09.2008 - 01.2014, 3498 ccm, 292 PS
C 63 AMG 6.2 (204.077), 02.2008 - 01.2014, 6208 ccm, 457 PS
C 63 AMG 6.2 (204.077), 02.2008 - 01.2014, 6208 ccm, 487 PS
C 63 AMG 6.2, 02.2008 - 01.2014, 6208 ccm, 507 PS</t>
    </r>
  </si>
  <si>
    <t>JNHP3-BZ016</t>
  </si>
  <si>
    <t>A2518300115</t>
  </si>
  <si>
    <t>JNHP3-BZ017</t>
  </si>
  <si>
    <t>A1668301115</t>
  </si>
  <si>
    <r>
      <rPr>
        <b/>
        <sz val="11"/>
        <color theme="1"/>
        <rFont val="宋体"/>
        <charset val="134"/>
        <scheme val="minor"/>
      </rPr>
      <t>MERCEDES-BENZ ML-Class (W166) ( 06.2011 - 02.2015 , 258 PS)</t>
    </r>
    <r>
      <rPr>
        <sz val="11"/>
        <color theme="1"/>
        <rFont val="宋体"/>
        <charset val="134"/>
        <scheme val="minor"/>
      </rPr>
      <t xml:space="preserve">
ML 350 BlueTEC 3.0 4-matic (166.024), 06.2011 - 02.2015, 2987 ccm, 258 PS
MERCEDES-BENZ GL (X166) ( 07.2012 - 10.2015 , 258 PS)
GL 350 CDI / BlueTec 3.0 4-matic (166.823, 166.824), 07.2012 - 10.2015, 2987 ccm, 258 PS
</t>
    </r>
    <r>
      <rPr>
        <b/>
        <sz val="11"/>
        <color theme="1"/>
        <rFont val="宋体"/>
        <charset val="134"/>
        <scheme val="minor"/>
      </rPr>
      <t>MERCEDES-BENZ GLE Off-Road (W166) ( 04.2015 - 10.2018 , 258 PS)</t>
    </r>
    <r>
      <rPr>
        <sz val="11"/>
        <color theme="1"/>
        <rFont val="宋体"/>
        <charset val="134"/>
        <scheme val="minor"/>
      </rPr>
      <t xml:space="preserve">
350 d 3.0 4-matic (166.024), 04.2015 - 10.2018, 2987 ccm, 258 PS
</t>
    </r>
    <r>
      <rPr>
        <b/>
        <sz val="11"/>
        <color theme="1"/>
        <rFont val="宋体"/>
        <charset val="134"/>
        <scheme val="minor"/>
      </rPr>
      <t>MERCEDES-BENZ GLS (X166) ( 11.2015 - 04.2019 , 258 PS)</t>
    </r>
    <r>
      <rPr>
        <sz val="11"/>
        <color theme="1"/>
        <rFont val="宋体"/>
        <charset val="134"/>
        <scheme val="minor"/>
      </rPr>
      <t xml:space="preserve">
350 d 4-matic (166.824) (OM 642.826), 11.2015 - 04.2019, 2987 ccm, 258 PS</t>
    </r>
  </si>
  <si>
    <t>JNLP-BZ017</t>
  </si>
  <si>
    <t>A2218301516</t>
  </si>
  <si>
    <r>
      <rPr>
        <b/>
        <sz val="11"/>
        <color theme="1"/>
        <rFont val="宋体"/>
        <charset val="134"/>
        <scheme val="minor"/>
      </rPr>
      <t>MERCEDES-BENZ S-Class Saloon (W221) ( 10.2005 - 12.2013 , 272 PS)</t>
    </r>
    <r>
      <rPr>
        <sz val="11"/>
        <color theme="1"/>
        <rFont val="宋体"/>
        <charset val="134"/>
        <scheme val="minor"/>
      </rPr>
      <t xml:space="preserve">
S 350 3.5 (221.056, 221.156), 10.2005 - 12.2013, 3498 ccm, 272 PS
S 350 3.5 4-matic (221.087, 221.187), 02.2008 - 12.2013, 3498 ccm, 272 PS</t>
    </r>
  </si>
  <si>
    <t>JNHP-BZ022</t>
  </si>
  <si>
    <t>A2218300516</t>
  </si>
  <si>
    <r>
      <rPr>
        <b/>
        <sz val="11"/>
        <color theme="1"/>
        <rFont val="宋体"/>
        <charset val="134"/>
        <scheme val="minor"/>
      </rPr>
      <t>MERCEDES-BENZ S-Class Coupe (C216) ( 05.2006 - 12.2013 , 388 - 612 PS)</t>
    </r>
    <r>
      <rPr>
        <sz val="11"/>
        <color theme="1"/>
        <rFont val="宋体"/>
        <charset val="134"/>
        <scheme val="minor"/>
      </rPr>
      <t xml:space="preserve">
CL 500 5.5 (216.371), 06.2006 - 12.2013, 5461 ccm, 388 PS
CL 500 5.5 4-matic (216.386), 02.2008 - 12.2013, 5461 ccm, 388 PS
CL 600 5.5 (216.376), 05.2006 - 12.2013, 5513 ccm, 517 PS
CL 63 AMG 6.2 (216.377), 10.2006 - 12.2013, 6208 ccm, 525 PS
CL 65 AMG 6.0 (216.379), 10.2006 - 12.2010, 5980 ccm, 612 PS
</t>
    </r>
    <r>
      <rPr>
        <b/>
        <sz val="11"/>
        <color theme="1"/>
        <rFont val="宋体"/>
        <charset val="134"/>
        <scheme val="minor"/>
      </rPr>
      <t>MERCEDES-BENZ S-Class Saloon (W221) ( 10.2005 - 12.2013 , 211 - 612 PS)</t>
    </r>
    <r>
      <rPr>
        <sz val="11"/>
        <color theme="1"/>
        <rFont val="宋体"/>
        <charset val="134"/>
        <scheme val="minor"/>
      </rPr>
      <t xml:space="preserve">
S 280 3.0 (221.054), 08.2006 - 12.2013, 2996 ccm, 231 PS
S 300 3.0 (221.054), 08.2006 - 12.2013, 2996 ccm, 231 PS
S 320 CDI 3.0 (221.022, 221.122), 12.2005 - 06.2009, 2987 ccm, 235 PS
S 320 CDI 3.0 4-matic (221.080, 221.180), 10.2005 - 12.2013, 2987 ccm, 211 PS
S 320 CDI 3.0 4-matic (221.080, 221.180), 10.2006 - 12.2013, 2987 ccm, 235 PS
S 350 3.5 (221.056, 221.156), 10.2005 - 12.2013, 3498 ccm, 272 PS
S 350 3.5 4-matic (221.087, 221.187), 02.2008 - 12.2013, 3498 ccm, 272 PS
S 420 CDI 4.0 / S 450 CDI (221.028, 221.128), 10.2006 - 12.2009, 3996 ccm, 320 PS
S 450 4.7 (221.070, 221.170), 12.2005 - 12.2013, 4663 ccm, 340 PS
S 450 4.7 4-matic (221.084, 221.184), 12.2005 - 12.2013, 4663 ccm, 340 PS
S 500 5.5 (221.071, 221.171), 10.2005 - 12.2013, 5461 ccm, 388 PS
S 500 5.5 4-matic (221.086, 221.186), 10.2005 - 12.2013, 5461 ccm, 388 PS
S 600 5.5 (221.176), 12.2005 - 12.2013, 5513 ccm, 517 PS
S 63 AMG 6.2 (221.077, 221.177), 10.2006 - 12.2013, 6208 ccm, 525 PS
S 65 AMG 6.0 (221.179), 12.2005 - 12.2013, 5980 ccm, 612 PS</t>
    </r>
  </si>
  <si>
    <t>JNLP-BZ018</t>
  </si>
  <si>
    <t>A2218301016</t>
  </si>
  <si>
    <t>JH-42</t>
  </si>
  <si>
    <t>A2218300016</t>
  </si>
  <si>
    <r>
      <rPr>
        <b/>
        <sz val="11"/>
        <color theme="1"/>
        <rFont val="宋体"/>
        <charset val="134"/>
        <scheme val="minor"/>
      </rPr>
      <t>MERCEDES-BENZ S-Class Coupe (C216) ( 05.2006 - 12.2013 , 388 - 517 PS)</t>
    </r>
    <r>
      <rPr>
        <sz val="11"/>
        <color theme="1"/>
        <rFont val="宋体"/>
        <charset val="134"/>
        <scheme val="minor"/>
      </rPr>
      <t xml:space="preserve">
CL 500 5.5 (216.371), 06.2006 - 12.2013, 5461 ccm, 388 PS
CL 600 5.5 (216.376), 05.2006 - 12.2013, 5513 ccm, 517 PS
</t>
    </r>
    <r>
      <rPr>
        <b/>
        <sz val="11"/>
        <color theme="1"/>
        <rFont val="宋体"/>
        <charset val="134"/>
        <scheme val="minor"/>
      </rPr>
      <t>MERCEDES-BENZ S-Class Saloon (W221) ( 10.2005 - 12.2013 , 211 - 612 PS)</t>
    </r>
    <r>
      <rPr>
        <sz val="11"/>
        <color theme="1"/>
        <rFont val="宋体"/>
        <charset val="134"/>
        <scheme val="minor"/>
      </rPr>
      <t xml:space="preserve">
S 280 3.0 (221.054), 08.2006 - 12.2013, 2996 ccm, 231 PS
S 320 CDI 3.0, 10.2005 - 12.2013, 2987 ccm, 211 PS
S 320 CDI 3.0 (221.022, 221.122), 12.2005 - 06.2009, 2987 ccm, 235 PS
S 320 CDI 3.0 4-matic (221.080, 221.180), 10.2005 - 12.2013, 2987 ccm, 211 PS
S 350 3.5 (221.056, 221.156), 10.2005 - 12.2013, 3498 ccm, 272 PS
S 450 4.7 (221.070, 221.170), 12.2005 - 12.2013, 4663 ccm, 340 PS
S 450 4.7 4-matic (221.084, 221.184), 12.2005 - 12.2013, 4663 ccm, 340 PS
S 500 5.5 (221.071, 221.171), 10.2005 - 12.2013, 5461 ccm, 388 PS
S 500 5.5 4-matic (221.086, 221.186), 10.2005 - 12.2013, 5461 ccm, 388 PS
S 600 5.5 (221.176), 12.2005 - 12.2013, 5513 ccm, 517 PS
S 65 AMG 6.0 (221.179), 12.2005 - 12.2013, 5980 ccm, 612 PS</t>
    </r>
  </si>
  <si>
    <t>JNHP3-BZ024</t>
  </si>
  <si>
    <t>A1698301615</t>
  </si>
  <si>
    <r>
      <rPr>
        <b/>
        <sz val="11"/>
        <color theme="1"/>
        <rFont val="宋体"/>
        <charset val="134"/>
        <scheme val="minor"/>
      </rPr>
      <t>MERCEDES-BENZ A-Class (W169) ( 09.2004 - 06.2012 , 68 - 193 PS)</t>
    </r>
    <r>
      <rPr>
        <sz val="11"/>
        <color theme="1"/>
        <rFont val="宋体"/>
        <charset val="134"/>
        <scheme val="minor"/>
      </rPr>
      <t xml:space="preserve">
A 150 1.5 (169.031, 169.331), 09.2004 - 06.2012, 1498 ccm, 95 PS
A 160 1.5 (169.031, 169.331), 04.2009 - 06.2012, 1498 ccm, 95 PS
A 160 CDI 2.0 (169.006, 169.306), 09.2004 - 06.2012, 1991 ccm, 82 PS
A 170 1.7 (169.032, 169.332), 09.2004 - 06.2012, 1699 ccm, 116 PS
A 180 1.7 (169.032, 169.332), 04.2009 - 06.2012, 1699 ccm, 116 PS
A 180 CDI 2.0 (169.007, 169.307), 09.2004 - 06.2012, 1991 ccm, 109 PS
A 200 2.0 (169.033, 169.333), 09.2004 - 06.2012, 2034 ccm, 136 PS
A 200 CDI 2.0 (169.008, 169.308), 09.2004 - 06.2012, 1991 ccm, 140 PS
A 200 CDI 2.0 (169.308), 09.2004 - 06.2012, 1991 ccm, 136 PS
A 200 2.0 Turbo (169.034, 169.334), 09.2005 - 06.2012, 2034 ccm, 193 PS
E-CELL (169.090), 12.2010 - 06.2012, ccm, 68 PS
</t>
    </r>
    <r>
      <rPr>
        <b/>
        <sz val="11"/>
        <color theme="1"/>
        <rFont val="宋体"/>
        <charset val="134"/>
        <scheme val="minor"/>
      </rPr>
      <t>MERCEDES-BENZ B-Class (W245) ( 03.2005 - 11.2011 , 95 - 193 PS)</t>
    </r>
    <r>
      <rPr>
        <sz val="11"/>
        <color theme="1"/>
        <rFont val="宋体"/>
        <charset val="134"/>
        <scheme val="minor"/>
      </rPr>
      <t xml:space="preserve">
B 150 1.5 (245.231), 03.2005 - 11.2011, 1498 ccm, 95 PS
B 160 1.5 (245.231), 04.2009 - 11.2011, 1498 ccm, 95 PS
B 170 1.7 (245.232), 03.2005 - 11.2011, 1699 ccm, 116 PS
B 170 NGT 2.0 (245.233), 04.2008 - 11.2011, 2034 ccm, 116 PS
B 180 1.7 (245.232), 04.2009 - 11.2011, 1699 ccm, 116 PS
B 180 CDI 2.0 (245.207), 03.2005 - 11.2011, 1991 ccm, 109 PS
B 180 NGT 2.0 (245.233), 04.2008 - 11.2011, 2034 ccm, 116 PS
B 200 2.0 (245.233), 03.2005 - 11.2011, 2034 ccm, 136 PS
B 200 CDI 2.0, 03.2005 - 11.2011, 1991 ccm, 136 PS
B 200 CDI 2.0 (245.208), 03.2005 - 11.2011, 1991 ccm, 140 PS
B 200 2.0 Turbo (245.234), 03.2005 - 11.2011, 2034 ccm, 193 PS
F-CELL (242.890), 01.2010 - 11.2011, 1 ccm, 105 PS</t>
    </r>
  </si>
  <si>
    <t>JNHP-BZ019</t>
  </si>
  <si>
    <t>A1698301715</t>
  </si>
  <si>
    <t>JNHP3-BZ020</t>
  </si>
  <si>
    <t>A1698301815</t>
  </si>
  <si>
    <t>JNLP-BZ021</t>
  </si>
  <si>
    <r>
      <rPr>
        <b/>
        <sz val="11"/>
        <color rgb="FFFF0000"/>
        <rFont val="宋体"/>
        <charset val="134"/>
        <scheme val="minor"/>
      </rPr>
      <t>A1648304815</t>
    </r>
    <r>
      <rPr>
        <sz val="11"/>
        <color theme="1"/>
        <rFont val="宋体"/>
        <charset val="134"/>
        <scheme val="minor"/>
      </rPr>
      <t xml:space="preserve">
A2468302415
A2218302117</t>
    </r>
  </si>
  <si>
    <r>
      <rPr>
        <b/>
        <sz val="11"/>
        <color theme="1"/>
        <rFont val="宋体"/>
        <charset val="134"/>
        <scheme val="minor"/>
      </rPr>
      <t>MERCEDES-BENZ ML-Class (W164) ( 07.2005 - 12.2011 , 190 - 388 PS)</t>
    </r>
    <r>
      <rPr>
        <sz val="11"/>
        <color theme="1"/>
        <rFont val="宋体"/>
        <charset val="134"/>
        <scheme val="minor"/>
      </rPr>
      <t xml:space="preserve">
ML 280 CDI 3.0 4-matic (164.120), 07.2005 - 07.2009, 2987 ccm, 190 PS
ML 300 CDI 3.0 4-matic (164.120), 07.2009 - 12.2011, 2987 ccm, 190 PS
ML 300 CDI 3.0 4-matic (164.121), 02.2010 - 12.2011, 2987 ccm, 204 PS
ML 320 CDI 3.0 4-matic (164.122), 07.2005 - 07.2011, 2987 ccm, 211 PS
ML 320 CDI 3.0 4-matic (164.122), 07.2005 - 07.2009, 2987 ccm, 224 PS
ML 350 3.5 4-matic (164.186), 07.2005 - 12.2011, 3498 ccm, 272 PS
ML 350 CDI 3.0 4-matic (164.122), 07.2009 - 12.2011, 2987 ccm, 224 PS
ML 350 CDI 3.0 4-matic, 09.2009 - 12.2011, 2987 ccm, 211 PS
ML 350 CDI 3.0 4-matic (164.125), 02.2010 - 12.2011, 2987 ccm, 231 PS
ML 420 CDI 4.0 4-matic (164.128), 02.2006 - 09.2009, 3996 ccm, 306 PS
ML 450 CDI 4.0 4-matic (164.128), 09.2009 - 12.2011, 3996 ccm, 306 PS
ML 500 5.5 4-matic (164.172), 12.2007 - 12.2011, 5461 ccm, 388 PS
ML 500 5.0 4-matic (164.175), 07.2005 - 12.2011, 4966 ccm, 306 PS
</t>
    </r>
    <r>
      <rPr>
        <b/>
        <sz val="11"/>
        <color theme="1"/>
        <rFont val="宋体"/>
        <charset val="134"/>
        <scheme val="minor"/>
      </rPr>
      <t>MERCEDES-BENZ GL (X164) ( 09.2006 - 12.2012 , 211 - 388 PS)</t>
    </r>
    <r>
      <rPr>
        <sz val="11"/>
        <color theme="1"/>
        <rFont val="宋体"/>
        <charset val="134"/>
        <scheme val="minor"/>
      </rPr>
      <t xml:space="preserve">
GL 320 CDI / 350 BlueTEC 3.0 4-matic (164.824, 164.825), 12.2009 - 08.2012, 2987 ccm, 211 PS
GL 320 CDI 3.0 4-matic (164.822), 09.2006 - 05.2009, 2987 ccm, 224 PS
GL 350 CDI 3.0 4-matic (164.822), 05.2009 - 08.2012, 2987 ccm, 224 PS
GL 350 CDI 3.0 4-matic (164.823), 10.2010 - 08.2012, 2987 ccm, 265 PS
GL 420 CDI 4.0 4-matic (164.828), 09.2006 - 05.2009, 3996 ccm, 306 PS
GL 450 4.7 4-matic (164.871), 09.2006 - 08.2012, 4663 ccm, 340 PS
GL 450 CDI 4.0 4-matic (164.828), 05.2009 - 08.2012, 3996 ccm, 306 PS
GL 500 5.5 4-matic (164.886), 09.2006 - 12.2012, 5461 ccm, 388 PS</t>
    </r>
  </si>
  <si>
    <t>JNHP3-BZ023</t>
  </si>
  <si>
    <t>A1648301215</t>
  </si>
  <si>
    <r>
      <rPr>
        <b/>
        <sz val="11"/>
        <rFont val="宋体"/>
        <charset val="134"/>
        <scheme val="minor"/>
      </rPr>
      <t>MERCEDES-BENZ ML-Class (W164) ( 07.2005 - 12.2011 , 190 - 510 PS)</t>
    </r>
    <r>
      <rPr>
        <sz val="11"/>
        <rFont val="宋体"/>
        <charset val="134"/>
        <scheme val="minor"/>
      </rPr>
      <t xml:space="preserve">
ML 280 CDI 3.0 4-matic (164.120), 07.2005 - 07.2009, 2987 ccm, 190 PS
ML 300 4-matic (164.182), 03.2010 - 12.2011, 2996 ccm, 231 PS
ML 300 CDI 3.0 4-matic (164.120), 07.2009 - 12.2011, 2987 ccm, 190 PS
ML 300 CDI 3.0 4-matic (164.121), 02.2010 - 12.2011, 2987 ccm, 204 PS
ML 320 CDI 3.0 4-matic (164.122), 07.2005 - 07.2011, 2987 ccm, 211 PS
ML 320 CDI 3.0 4-matic (164.122), 07.2005 - 07.2009, 2987 ccm, 224 PS
ML 350 3.5 4-matic (164.186), 07.2005 - 12.2011, 3498 ccm, 272 PS
ML 350 CDI 3.0 4-matic (164.122), 07.2009 - 12.2011, 2987 ccm, 224 PS
ML 350 CDI 3.0 4-matic, 09.2009 - 12.2011, 2987 ccm, 211 PS
ML 350 CDI 3.0 4-matic (164.125), 02.2010 - 12.2011, 2987 ccm, 231 PS
ML 420 CDI 4.0 4-matic (164.128), 02.2006 - 09.2009, 3996 ccm, 306 PS
ML 450 CDI 4.0 4-matic (164.128), 09.2009 - 12.2011, 3996 ccm, 306 PS
ML 500 5.5 4-matic (164.172), 12.2007 - 12.2011, 5461 ccm, 388 PS
ML 500 5.0 4-matic (164.175), 07.2005 - 12.2011, 4966 ccm, 306 PS
ML 63 AMG 6.2 4-matic (164.177), 01.2006 - 12.2011, 6208 ccm, 510 PS
</t>
    </r>
    <r>
      <rPr>
        <b/>
        <sz val="11"/>
        <rFont val="宋体"/>
        <charset val="134"/>
        <scheme val="minor"/>
      </rPr>
      <t>MERCEDES-BENZ GL (X164) ( 09.2006 - 12.2012 , 211 - 388 PS)</t>
    </r>
    <r>
      <rPr>
        <sz val="11"/>
        <rFont val="宋体"/>
        <charset val="134"/>
        <scheme val="minor"/>
      </rPr>
      <t xml:space="preserve">
GL 320 CDI / 350 BlueTEC 3.0 4-matic (164.824, 164.825), 12.2009 - 08.2012, 2987 ccm, 211 PS
GL 320 CDI 3.0 4-matic (164.822), 09.2006 - 05.2009, 2987 ccm, 224 PS
GL 350 CDI 3.0 4-matic (164.822), 05.2009 - 08.2012, 2987 ccm, 224 PS
GL 350 CDI 3.0 4-matic (164.823), 10.2010 - 08.2012, 2987 ccm, 265 PS
GL 420 CDI 4.0 4-matic (164.828), 09.2006 - 05.2009, 3996 ccm, 306 PS
GL 450 4.7 4-matic (164.871), 09.2006 - 08.2012, 4663 ccm, 340 PS
GL 450 CDI 4.0 4-matic (164.828), 05.2009 - 08.2012, 3996 ccm, 306 PS
GL 500 5.5 4-matic (164.886), 09.2006 - 12.2012, 5461 ccm, 388 PS</t>
    </r>
  </si>
  <si>
    <t>JNLP-BZ025</t>
  </si>
  <si>
    <t>A1648302215</t>
  </si>
  <si>
    <t>JN-HA-111900C
JNLP-BZ026</t>
  </si>
  <si>
    <t>A2468301300</t>
  </si>
  <si>
    <t>JNLP-BZ027</t>
  </si>
  <si>
    <t>A2058306301</t>
  </si>
  <si>
    <t>JNLP-BZ028</t>
  </si>
  <si>
    <t>A2228308000</t>
  </si>
  <si>
    <r>
      <rPr>
        <b/>
        <sz val="11"/>
        <color theme="1"/>
        <rFont val="宋体"/>
        <charset val="134"/>
        <scheme val="minor"/>
      </rPr>
      <t>MERCEDES-BENZ S-Class Saloon (W222, V222, X222) ( 05.2013 - 05.2017 , 258 PS)</t>
    </r>
    <r>
      <rPr>
        <sz val="11"/>
        <color theme="1"/>
        <rFont val="宋体"/>
        <charset val="134"/>
        <scheme val="minor"/>
      </rPr>
      <t xml:space="preserve">
S 350 BlueTEC 3.0 (222.032, 222.132), 05.2013 - 05.2017, 2987 ccm, 258 PS
S 350 BlueTEC 3.0 4-matic (222.033, 222.133), 02.2014 - 05.2017, 2987 ccm, 258 PS</t>
    </r>
  </si>
  <si>
    <t>JNHP3-BZ029</t>
  </si>
  <si>
    <t>A2538302701
A2138300402
A2138302502</t>
  </si>
  <si>
    <t>JNHL-BZ030</t>
  </si>
  <si>
    <r>
      <rPr>
        <b/>
        <sz val="11"/>
        <color rgb="FFFF0000"/>
        <rFont val="宋体"/>
        <charset val="134"/>
        <scheme val="minor"/>
      </rPr>
      <t>A2138300702</t>
    </r>
    <r>
      <rPr>
        <sz val="11"/>
        <color theme="1"/>
        <rFont val="宋体"/>
        <charset val="134"/>
        <scheme val="minor"/>
      </rPr>
      <t xml:space="preserve">
A2138300801</t>
    </r>
  </si>
  <si>
    <t>JNHP3-BZ031</t>
  </si>
  <si>
    <t>A2468301100</t>
  </si>
  <si>
    <t>JNHP-BZ032</t>
  </si>
  <si>
    <t>A2128302316</t>
  </si>
  <si>
    <r>
      <rPr>
        <b/>
        <sz val="11"/>
        <color theme="1"/>
        <rFont val="宋体"/>
        <charset val="134"/>
        <scheme val="minor"/>
      </rPr>
      <t>MERCEDES-BENZ E-Class Saloon (W212) ( 01.2009 - 12.2015 , 184 - 204 PS)</t>
    </r>
    <r>
      <rPr>
        <sz val="11"/>
        <color theme="1"/>
        <rFont val="宋体"/>
        <charset val="134"/>
        <scheme val="minor"/>
      </rPr>
      <t xml:space="preserve">
E 200 CGI 1.8 (212.048, 212.148), 08.2009 - 12.2015, 1796 ccm, 184 PS
E 250 CGI 1.8 (212.047, 212.147), 01.2009 - 12.2015, 1796 ccm, 204 PS</t>
    </r>
  </si>
  <si>
    <t>JNHP3-BZ033</t>
  </si>
  <si>
    <t>A2058304804</t>
  </si>
  <si>
    <r>
      <rPr>
        <b/>
        <sz val="11"/>
        <color theme="1"/>
        <rFont val="宋体"/>
        <charset val="134"/>
        <scheme val="minor"/>
      </rPr>
      <t>MERCEDES-BENZ C-Class Saloon (W205) ( 04.2018 - ... , 129 - 258 PS)</t>
    </r>
    <r>
      <rPr>
        <sz val="11"/>
        <color theme="1"/>
        <rFont val="宋体"/>
        <charset val="134"/>
        <scheme val="minor"/>
      </rPr>
      <t xml:space="preserve">
C 160 (205.075), 06.2019 - ..., 1497 ccm, 129 PS
C 180 (205.076), 06.2019 - ..., 1497 ccm, 156 PS
C 200 (205.080), 08.2019 - ..., 1991 ccm, 204 PS
C 200 4-matic (205.079), 08.2019 - ..., 1991 ccm, 204 PS
C 200 EQ Boost (205.077), 04.2018 - ..., 1497 ccm, 184 PS
C 200 EQ Boost 4-matic (205.078), 04.2018 - ..., 1497 ccm, 184 PS
C 300 (205.083), 05.2018 - ..., 1991 ccm, 249 PS
C 300 (205.083), 05.2018 - ..., 1991 ccm, 258 PS
C 300 4-matic (205.084), 05.2018 - ..., 1991 ccm, 258 PS
C 300 EQ Boost (205.083), 05.2019 - ..., 1991 ccm, 258 PS
C 300 EQ Boost 4-matic (205.084), 05.2019 - ..., 1991 ccm, 258 PS
</t>
    </r>
    <r>
      <rPr>
        <b/>
        <sz val="11"/>
        <color theme="1"/>
        <rFont val="宋体"/>
        <charset val="134"/>
        <scheme val="minor"/>
      </rPr>
      <t>MERCEDES-BENZ C-Class T-modell (S205) ( 04.2018 - ... , 129 - 258 PS)</t>
    </r>
    <r>
      <rPr>
        <sz val="11"/>
        <color theme="1"/>
        <rFont val="宋体"/>
        <charset val="134"/>
        <scheme val="minor"/>
      </rPr>
      <t xml:space="preserve">
C 160 (205.275), 06.2019 - ..., 1497 ccm, 129 PS
C 180 (205.276), 06.2019 - ..., 1497 ccm, 156 PS
C 200 EQ Boost (205.277), 04.2018 - ..., 1497 ccm, 184 PS
C 200 EQ Boost 4-matic (205.278), 04.2018 - ..., 1497 ccm, 184 PS
C 300 (205.283), 05.2018 - ..., 1991 ccm, 258 PS
C 300 4-matic (205.284), 05.2018 - ..., 1991 ccm, 258 PS
C 300 EQ Boost (205.283), 05.2019 - ..., 1991 ccm, 258 PS
C 300 EQ Boost 4-matic (205.284), 05.2019 - ..., 1991 ccm, 258 PS
</t>
    </r>
    <r>
      <rPr>
        <b/>
        <sz val="11"/>
        <color theme="1"/>
        <rFont val="宋体"/>
        <charset val="134"/>
        <scheme val="minor"/>
      </rPr>
      <t>MERCEDES-BENZ C-Class Coupe (C205) ( 05.2018 - ... , 156 - 258 PS)</t>
    </r>
    <r>
      <rPr>
        <sz val="11"/>
        <color theme="1"/>
        <rFont val="宋体"/>
        <charset val="134"/>
        <scheme val="minor"/>
      </rPr>
      <t xml:space="preserve">
C 180 (205.376), 06.2019 - ..., 1497 ccm, 156 PS
C 200 (205.380), 08.2019 - ..., 1991 ccm, 204 PS
C 200 EQ Boost (205.377), 05.2018 - ..., 1497 ccm, 184 PS
C 200 EQ Boost 4-matic (205.378), 05.2018 - ..., 1497 ccm, 184 PS
C 300 (205.383), 05.2018 - ..., 1991 ccm, 258 PS
C 300 4-matic (205.384), 05.2018 - ..., 1991 ccm, 258 PS
C 300 EQ Boost (205.383), 05.2019 - ..., 1991 ccm, 258 PS
C 300 EQ Boost 4-matic (205.384), 05.2019 - ..., 1991 ccm, 258 PS
</t>
    </r>
    <r>
      <rPr>
        <b/>
        <sz val="11"/>
        <color theme="1"/>
        <rFont val="宋体"/>
        <charset val="134"/>
        <scheme val="minor"/>
      </rPr>
      <t>MERCEDES-BENZ C-Class Convertible (A205) ( 05.2018 - ... , 156 - 258 PS)</t>
    </r>
    <r>
      <rPr>
        <sz val="11"/>
        <color theme="1"/>
        <rFont val="宋体"/>
        <charset val="134"/>
        <scheme val="minor"/>
      </rPr>
      <t xml:space="preserve">
C 180 (205.476), 06.2019 - ..., 1497 ccm, 156 PS
C 200 (205.480), 08.2019 - ..., 1991 ccm, 204 PS
C 200 EQ Boost (205.477), 05.2018 - ..., 1497 ccm, 184 PS
C 200 EQ Boost 4-matic (205.478), 05.2018 - ..., 1497 ccm, 184 PS
C 300 (205.483), 05.2018 - ..., 1991 ccm, 258 PS
C 300 EQ Boost (205.483), 05.2019 - ..., 1991 ccm, 258 PS
C 300 EQ Boost 4-matic (205.484), 05.2019 - ..., 1991 ccm, 258 PS</t>
    </r>
  </si>
  <si>
    <t>JNHP-BZ034</t>
  </si>
  <si>
    <t>A2138302001</t>
  </si>
  <si>
    <t>JNHP-BZ035</t>
  </si>
  <si>
    <t>A1678307703</t>
  </si>
  <si>
    <t>JNHP-BZ036</t>
  </si>
  <si>
    <t>A1678307602
A1678308003</t>
  </si>
  <si>
    <t>JNLP-BZ037</t>
  </si>
  <si>
    <t>A1678306900</t>
  </si>
  <si>
    <t>JNHP3-BZ038</t>
  </si>
  <si>
    <t>A1678308602</t>
  </si>
  <si>
    <t>JNHL-BZ039</t>
  </si>
  <si>
    <t>A6398300015</t>
  </si>
  <si>
    <t>JNHP-BZ040</t>
  </si>
  <si>
    <t>A2048307715
A2048304415</t>
  </si>
  <si>
    <r>
      <rPr>
        <b/>
        <sz val="11"/>
        <color theme="1"/>
        <rFont val="宋体"/>
        <charset val="134"/>
        <scheme val="minor"/>
      </rPr>
      <t>MERCEDES-BENZ C-Class Saloon (W204) ( 01.2007 - 03.2014 , 120 - 520 PS)</t>
    </r>
    <r>
      <rPr>
        <sz val="11"/>
        <color theme="1"/>
        <rFont val="宋体"/>
        <charset val="134"/>
        <scheme val="minor"/>
      </rPr>
      <t xml:space="preserve">
C 180 CDI (204.000) 04.2010 - 03.2014, 2143 ccm, 120 PS
C 180 CGI 1.6 (204.031) 01.2008 - 01.2014, 1595 ccm, 156 PS
C 180 CGI 1.8 (204.049) 01.2007 - 01.2014, 1796 ccm, 156 PS
C 180 1.6 Kompressor (204.044, 204.045) 01.2008 - 01.2014, 1597 ccm, 156 PS
C 180 1.8 Kompressor (204.046) 01.2007 - 01.2014, 1796 ccm, 156 PS
C 200 (204.048) 05.2011 - 01.2014, 1796 ccm, 186 PS
C 200 CDI (204.001) 11.2009 - 03.2014, 2143 ccm, 136 PS
C 200 CDI (204.007, 204.006) 01.2007 - 12.2009, 2148 ccm, 136 PS
C 200 CGI 1.8 (204.048) 01.2007 - 01.2014, 1796 ccm, 184 PS
C 200 1.8 Kompressor (204.041) 01.2007 - 01.2014, 1796 ccm, 184 PS
C 220 CDI (204.002) 10.2008 - 01.2014, 2143 ccm, 163 PS
C 220 CDI 2.2 (204.002) 12.2008 - 01.2014, 2143 ccm, 170 PS
C 220 CDI (204.008) 01.2007 - 11.2008, 2148 ccm, 163 PS
C 220 CDI 2.2 (204.008) 01.2007 - 11.2008, 2148 ccm, 170 PS
C 220 CDI 2.2 4-matic (204.084) 02.2013 - 01.2014, 2143 ccm, 170 PS
C 230 2.5 (204.052) 01.2007 - 01.2014, 2496 ccm, 204 PS
C 230 2.5 4-matic (204.085) 07.2007 - 01.2014, 2496 ccm, 204 PS
C 250 CDI 2.2 (204.003) 08.2008 - 01.2014, 2143 ccm, 204 PS
C 250 CDI 2.2 4-matic (204.082) 01.2011 - 01.2014, 2143 ccm, 204 PS
C 250 CGI 1.8 (204.047) 07.2009 - 01.2014, 1796 ccm, 204 PS
C 280 3.0 (204.054) 01.2007 - 01.2014, 2996 ccm, 231 PS
C 280 3.0 4-matic (204.081) 07.2007 - 01.2014, 2996 ccm, 231 PS
C 300 3.0 (204.054) 07.2009 - 01.2014, 2996 ccm, 231 PS
C 300 3.5 (204.055) 02.2011 - 01.2014, 3498 ccm, 252 PS
C 300 3.5 4-matic (204.080) 02.2011 - 01.2014, 3498 ccm, 252 PS
C 300 3.0 4-matic (204.081) 07.2007 - 01.2014, 2996 ccm, 231 PS
C 300 CDI 3.0 4-matic (204.092) 01.2011 - 01.2014, 2987 ccm, 231 PS
C 320 CDI 3.0 (204.022) 01.2007 - 01.2014, 2987 ccm, 224 PS
C 320 CDI 3.0 4-matic (204.089) 07.2007 - 01.2014, 2987 ccm, 224 PS
C 350 3.5 (204.056) 01.2007 - 01.2014, 3498 ccm, 272 PS
C 350 3.5 (204.057) 01.2011 - 01.2014, 3498 ccm, 306 PS
C 350 3.5 4-matic (204.087) 07.2007 - 01.2014, 3498 ccm, 272 PS
C 350 3.5 4-matic (204.088) 01.2011 - 01.2014, 3498 ccm, 306 PS
C 350 CDI 3.0 (204.022) 07.2009 - 01.2014, 2987 ccm, 224 PS
C 350 CDI 3.0 (204.023) 06.2011 - 01.2014, 2987 ccm, 265 PS
C 350 CDI 3.0 (204.025) 10.2009 - 01.2014, 2987 ccm, 231 PS
C 350 CDI 3.0 4-matic (204.089) 07.2009 - 01.2014, 2987 ccm, 224 PS
C 350 CDI 3.0 4-matic (204.092) 10.2009 - 01.2014, 2987 ccm, 231 PS
C 350 CGI 3.5 (204.065) 09.2008 - 01.2014, 3498 ccm, 292 PS
C 63 AMG 6.2 (204.077) 02.2008 - 01.2014, 6208 ccm, 457 PS
C 63 AMG 6.2 (204.077) 02.2008 - 01.2014, 6208 ccm, 487 PS
C 63 AMG (204.077) 02.2008 - 01.2014, 6208 ccm, 507 PS
C 63 AMG DR 520 07.2010 - 01.2014, 6208 ccm, 520 PS</t>
    </r>
  </si>
  <si>
    <t>JNHP3-BZ041</t>
  </si>
  <si>
    <t>A1648301915</t>
  </si>
  <si>
    <t>JNLP-BZ042</t>
  </si>
  <si>
    <t>A1678307000</t>
  </si>
  <si>
    <t>JNHP3-BZ043</t>
  </si>
  <si>
    <t>A1678303003</t>
  </si>
  <si>
    <t>JNHL-BZ044</t>
  </si>
  <si>
    <t>A2048300415</t>
  </si>
  <si>
    <t>JNHP-BZ045</t>
  </si>
  <si>
    <t>A2078302800</t>
  </si>
  <si>
    <t>JNHP-BZ046</t>
  </si>
  <si>
    <t>A2048304816</t>
  </si>
  <si>
    <t>JNHP3-BZ047</t>
  </si>
  <si>
    <t>A2128302016</t>
  </si>
  <si>
    <t>JNHP3-BZ048</t>
  </si>
  <si>
    <t>A2228308600</t>
  </si>
  <si>
    <t>JNHP-BZ049</t>
  </si>
  <si>
    <t>A2128308400</t>
  </si>
  <si>
    <t>JNLP-BZ050</t>
  </si>
  <si>
    <t>A2218306215</t>
  </si>
  <si>
    <t>JNLP-BZ051</t>
  </si>
  <si>
    <t>A1668309015</t>
  </si>
  <si>
    <t>JNLP-BZ052</t>
  </si>
  <si>
    <t>A2128309600</t>
  </si>
  <si>
    <t>JNHP3-BZ053</t>
  </si>
  <si>
    <t>A2468303515</t>
  </si>
  <si>
    <r>
      <rPr>
        <b/>
        <sz val="11"/>
        <color theme="1"/>
        <rFont val="宋体"/>
        <charset val="134"/>
        <scheme val="minor"/>
      </rPr>
      <t>MERCEDES-BENZ B-Class (W246, W242) ( 11.2011 - 12.2018 , 102 - 211 PS)</t>
    </r>
    <r>
      <rPr>
        <sz val="11"/>
        <color theme="1"/>
        <rFont val="宋体"/>
        <charset val="134"/>
        <scheme val="minor"/>
      </rPr>
      <t xml:space="preserve">
B 160 1.6 (246.241), 07.2015 - 12.2018, 1595 ccm, 102 PS
B 180 1.6 (246.242), 11.2011 - 12.2018, 1595 ccm, 122 PS
B 200 1.6 (246.243), 11.2011 - 12.2018, 1595 ccm, 156 PS
B 200 Natural Gas Drive / B 200 c 2.0 (242.848), 11.2012 - 12.2017, 1991 ccm, 156 PS
B 220 2.0 4-matic (246.247), 05.2013 - 12.2018, 1991 ccm, 184 PS
B 250 (246.244), 05.2012 - 12.2018, 1991 ccm, 211 PS
B 250 4-matic (246.246), 08.2014 - 12.2018, 1991 ccm, 211 PS
</t>
    </r>
    <r>
      <rPr>
        <b/>
        <sz val="11"/>
        <color theme="1"/>
        <rFont val="宋体"/>
        <charset val="134"/>
        <scheme val="minor"/>
      </rPr>
      <t>MERCEDES-BENZ A-Class (W176) ( 06.2012 - 05.2018 , 102 - 218 PS)</t>
    </r>
    <r>
      <rPr>
        <sz val="11"/>
        <color theme="1"/>
        <rFont val="宋体"/>
        <charset val="134"/>
        <scheme val="minor"/>
      </rPr>
      <t xml:space="preserve">
A 160 1.6 (176.041), 07.2015 - 05.2018, 1595 ccm, 102 PS
A 180 (176.042), 09.2012 - 05.2018, 1595 ccm, 122 PS
A 200 1.6 (176.043), 06.2012 - 05.2018, 1595 ccm, 156 PS
A 220 2.0 4-matic (176.047), 05.2014 - 05.2018, 1991 ccm, 184 PS
A 250 (176.044), 06.2012 - 05.2018, 1991 ccm, 211 PS
A 250 2.0 (176.050), 07.2015 - 05.2018, 1991 ccm, 218 PS
A 250 4-matic (176.046), 06.2013 - 05.2018, 1991 ccm, 211 PS
A 250 2.0 4-matic (176.051), 07.2015 - 05.2018, 1991 ccm, 218 PS
</t>
    </r>
    <r>
      <rPr>
        <b/>
        <sz val="11"/>
        <color theme="1"/>
        <rFont val="宋体"/>
        <charset val="134"/>
        <scheme val="minor"/>
      </rPr>
      <t>MERCEDES-BENZ CLA Coupe (C117) ( 01.2013 - 03.2019 , 122 - 218 PS)</t>
    </r>
    <r>
      <rPr>
        <sz val="11"/>
        <color theme="1"/>
        <rFont val="宋体"/>
        <charset val="134"/>
        <scheme val="minor"/>
      </rPr>
      <t xml:space="preserve">
CLA 180 1.6 (117.342), 01.2013 - 03.2019, 1595 ccm, 122 PS
CLA 200 (117.343), 07.2018 - 03.2019, 1595 ccm, 150 PS
CLA 200 1.6 (117.343), 01.2013 - 03.2019, 1595 ccm, 156 PS
CLA 220 2.0 4-matic (117.347), 04.2016 - 03.2019, 1991 ccm, 184 PS
CLA 250 2.0 (117.344), 01.2013 - 03.2019, 1991 ccm, 211 PS
CLA 250 2.0 (117.350), 07.2015 - 03.2019, 1991 ccm, 218 PS
CLA 250 2.0 4-matic (117.346), 07.2013 - 03.2019, 1991 ccm, 211 PS
CLA 250 2.0 4-matic (117.351), 07.2015 - 03.2019, 1991 ccm, 218 PS
</t>
    </r>
    <r>
      <rPr>
        <b/>
        <sz val="11"/>
        <color theme="1"/>
        <rFont val="宋体"/>
        <charset val="134"/>
        <scheme val="minor"/>
      </rPr>
      <t>MERCEDES-BENZ GLA (X156) ( 12.2013 - ... , 122 - 211 PS)</t>
    </r>
    <r>
      <rPr>
        <sz val="11"/>
        <color theme="1"/>
        <rFont val="宋体"/>
        <charset val="134"/>
        <scheme val="minor"/>
      </rPr>
      <t xml:space="preserve">
GLA 180 1.6 (156.942), 02.2015 - ..., 1595 ccm, 122 PS
GLA 200 (156.943), 07.2018 - ..., 1595 ccm, 150 PS
GLA 200 1.6 (156.943), 12.2013 - ..., 1595 ccm, 156 PS
GLA 200 (156.945), 09.2014 - ..., 1991 ccm, 184 PS
GLA 220 2.0 4-matic (156.947), 01.2017 - ..., 1991 ccm, 184 PS
GLA 250 2.0 (156.944), 12.2013 - ..., 1991 ccm, 211 PS
GLA 250 2.0 4-matic (156.946), 12.2013 - ..., 1991 ccm, 211 PS
GLA 250 Flex (156.944), 01.2015 - ..., 1991 ccm, 211 PS
</t>
    </r>
    <r>
      <rPr>
        <b/>
        <sz val="11"/>
        <color theme="1"/>
        <rFont val="宋体"/>
        <charset val="134"/>
        <scheme val="minor"/>
      </rPr>
      <t>MERCEDES-BENZ CLA Estate (X117) ( 01.2015 - 03.2019 , 122 - 218 PS)</t>
    </r>
    <r>
      <rPr>
        <sz val="11"/>
        <color theme="1"/>
        <rFont val="宋体"/>
        <charset val="134"/>
        <scheme val="minor"/>
      </rPr>
      <t xml:space="preserve">
CLA 180 1.6 (117.942), 01.2015 - 03.2019, 1595 ccm, 122 PS
CLA 200 1.6 (117.943), 01.2015 - 03.2019, 1595 ccm, 156 PS
CLA 220 2.0 4-matic (117.947), 04.2016 - 03.2019, 1991 ccm, 184 PS
CLA 250 2.0 (117.944), 01.2015 - 03.2019, 1991 ccm, 211 PS
CLA 250 2.0 4-matic (117.946), 01.2015 - 03.2019, 1991 ccm, 211 PS
CLA 250 2.0 4-matic (117.951), 07.2015 - 03.2019, 1991 ccm, 218 PS</t>
    </r>
  </si>
  <si>
    <t>JNHP-BZ054</t>
  </si>
  <si>
    <t>A2048305016
A2408300916</t>
  </si>
  <si>
    <t>JNHP-BZ055</t>
  </si>
  <si>
    <t>A2228306002</t>
  </si>
  <si>
    <t>JNLP-BZ056
JN-6W1051</t>
  </si>
  <si>
    <t>A2468305600</t>
  </si>
  <si>
    <t>JNLP-BZ057</t>
  </si>
  <si>
    <t>A2228300702</t>
  </si>
  <si>
    <t>JNLP-BZ058</t>
  </si>
  <si>
    <t>A1648301815</t>
  </si>
  <si>
    <r>
      <rPr>
        <b/>
        <sz val="11"/>
        <color theme="1"/>
        <rFont val="宋体"/>
        <charset val="134"/>
        <scheme val="minor"/>
      </rPr>
      <t xml:space="preserve">MERCEDES-BENZ ML-Class (W164) ( 07.2005 - 12.2011 , 272 PS)
</t>
    </r>
    <r>
      <rPr>
        <sz val="11"/>
        <color theme="1"/>
        <rFont val="宋体"/>
        <charset val="134"/>
        <scheme val="minor"/>
      </rPr>
      <t>ML 350 3.5 4-matic (164.186), 07.2005 - 12.2011, 3498 ccm, 272 PS</t>
    </r>
  </si>
  <si>
    <t>JNLP-BZ062</t>
  </si>
  <si>
    <t>A6398303700
A6398308815
A6398300315</t>
  </si>
  <si>
    <r>
      <rPr>
        <b/>
        <sz val="11"/>
        <color theme="1"/>
        <rFont val="宋体"/>
        <charset val="134"/>
        <scheme val="minor"/>
      </rPr>
      <t>Mercedes-Benz Viano (W639) ( 09.2003 - ... , 95 - 258 PS)</t>
    </r>
    <r>
      <rPr>
        <sz val="11"/>
        <color theme="1"/>
        <rFont val="宋体"/>
        <charset val="134"/>
        <scheme val="minor"/>
      </rPr>
      <t xml:space="preserve">
3.2 (639.711, 639.811, 639.813) 09.2003 - ..., 3199 ccm, 190 PS
3.2 (639.713, 639.813, 639.815) 09.2003 - ..., 3199 ccm, 218 PS
3.5 (639.811, 639.813, 639.815) 09.2007 - ..., 3498 ccm, 258 PS
3.7 (639.815) 06.2004 - ..., 3724 ccm, 231 PS
CDI 2.0 (639.711, 639.713, 639.811, 639.813, 639.815) 09.2003 - ..., 2148 ccm, 109 PS
CDI 2.0 (639.711, 639.713, 639.811, 639.813, 639.815) 08.2005 - ..., 2148 ccm, 116 PS
CDI 2.0 4-matic (639.713) 07.2005 - ..., 2148 ccm, 109 PS
CDI 2.2 (639.711, 639.713) 09.2010 - ..., 2143 ccm, 95 PS
CDI 2.2 (639.711, 639.713, 639.811, 639.813, 639.815) 09.2003 - ..., 2148 ccm, 150 PS
CDI 2.2 (639.811, 639.813, 639.815) 01.2014 - ..., 2143 ccm, 150 PS
CDI 2.2 (639.811, 639.813, 639.815, 639.711, 639.713) 07.2010 - ..., 2143 ccm, 136 PS
CDI 2.2 (639.811, 639.813, 639.815, 639.711, 639.713) 07.2010 - ..., 2143 ccm, 163 PS
CDI 2.2 4-matic (639.711, 639.713, 639.811, 639.813,... 07.2005 - ..., 2148 ccm, 150 PS
CDI 2.2 4-matic (639.811, 639.813, 639.815, 639.711,... 07.2010 - ..., 2143 ccm, 136 PS
CDI 2.2 4-matic (639.811, 639.813, 639.815, 639.711,... 07.2010 - ..., 2143 ccm, 163 PS
CDI 3.0 (639.811, 639.813, 639.815) 03.2006 - ..., 2987 ccm, 204 PS
CDI 3.0 (639.811, 639.813, 639.815) 07.2010 - ..., 2987 ccm, 224 PS
</t>
    </r>
    <r>
      <rPr>
        <b/>
        <sz val="11"/>
        <color theme="1"/>
        <rFont val="宋体"/>
        <charset val="134"/>
        <scheme val="minor"/>
      </rPr>
      <t>Mercedes-Benz Vito Minibus (W639) ( 09.2003 - ... , 82 - 258 PS)</t>
    </r>
    <r>
      <rPr>
        <sz val="11"/>
        <color theme="1"/>
        <rFont val="宋体"/>
        <charset val="134"/>
        <scheme val="minor"/>
      </rPr>
      <t xml:space="preserve">
109 CDI (639.701) 09.2003 - ..., 2148 ccm, 88 PS
109 CDI (639.701, 639.703) 09.2006 - ..., 2148 ccm, 95 PS
109 CDI 4x4 (639.701) 09.2007 - 08.2014, 2148 ccm, 95 PS
110 CDI (639.701, 639.703, 639.705) 09.2010 - 08.2014, 2143 ccm, 95 PS
111 CDI (639.701, 639.703, 639.705) 09.2003 - ..., 2148 ccm, 109 PS
111 CDI (639.701, 639.703, 639.705) 09.2007 - ..., 2148 ccm, 116 PS
111 CDI 4x4 (639.701, 639.703, 639.705) 09.2007 - 08.2014, 2148 ccm, 109 PS
113 CDI (639.701, 639.703, 639.705) 09.2010 - ..., 2143 ccm, 136 PS
113 CDI 4x4 (639.701, 639.703, 639.705) 09.2010 - 08.2014, 2143 ccm, 136 PS
115 CDI (639.701, 639.703, 639.705) 09.2003 - ..., 2148 ccm, 150 PS
115 CDI 4x4 (639.701, 639.705) 09.2007 - 08.2014, 2148 ccm, 150 PS
116 CDI (639.701, 639.703, 639.705) 09.2010 - ..., 2143 ccm, 163 PS
116 CDI 4x4 (639.701, 639.703, 639.705) 09.2010 - 08.2014, 2143 ccm, 163 PS
119 (639.701, 639.703, 639.705) 09.2003 - ..., 3199 ccm, 190 PS
120 CDI (639.701, 639.703, 639.705) 07.2006 - ..., 2987 ccm, 204 PS
122 (639.701, 639.703, 639.705) 09.2003 - ..., 3199 ccm, 218 PS
122 CDI (639.701, 639.703, 639.705) 09.2010 - ..., 2987 ccm, 224 PS
123 (639.701) 06.2004 - 07.2008, 3724 ccm, 231 PS
126 (639.701, 639.703, 639.705) 09.2007 - ..., 3498 ccm, 258 PS
E-CELL (639.703) 03.2012 - ..., ccm, 82 PS
</t>
    </r>
    <r>
      <rPr>
        <b/>
        <sz val="11"/>
        <color theme="1"/>
        <rFont val="宋体"/>
        <charset val="134"/>
        <scheme val="minor"/>
      </rPr>
      <t>Mercedes-Benz Vito Mixto (W639) ( 09.2003 - ... , 82 - 258 PS)</t>
    </r>
    <r>
      <rPr>
        <sz val="11"/>
        <color theme="1"/>
        <rFont val="宋体"/>
        <charset val="134"/>
        <scheme val="minor"/>
      </rPr>
      <t xml:space="preserve">
109 CDI (639.601, 639.603, 639.605) 09.2003 - ..., 2148 ccm, 88 PS
109 CDI (639.601, 639.603, 639.605) 08.2006 - ..., 2148 ccm, 95 PS
110 CDI (639.601, 639.603, 639.605) 09.2010 - ..., 2143 ccm, 95 PS
111 CDI (639.601, 639.603) 09.2007 - ..., 2148 ccm, 116 PS
111 CDI (639.601, 639.603, 639.605) 09.2003 - ..., 2148 ccm, 109 PS
111 CDI 4x4 (639.601, 639.603, 639.605) 09.2007 - ..., 2148 ccm, 109 PS
113 CDI (639.601, 639.603, 639.605) 09.2010 - ..., 2143 ccm, 136 PS
113 CDI 4x4 (639.601, 639.603, 639.605) 09.2010 - ..., 2143 ccm, 136 PS
115 CDI (639.601, 639.603, 639.605) 09.2003 - ..., 2148 ccm, 150 PS
115 CDI 4x4 (639.601, 639.603, 639.605) 07.2006 - ..., 2148 ccm, 150 PS
116 CDI (639.601, 639.603, 639.605) 09.2010 - ..., 2143 ccm, 163 PS
116 CDI 4x4 (639.601, 639.603, 639.605) 09.2010 - ..., 2143 ccm, 163 PS
119 (639.601, 639.603, 639.605) 09.2003 - ..., 3199 ccm, 190 PS
120 CDI (639.601, 639.603, 639.605) 07.2006 - ..., 2987 ccm, 204 PS
122 (639.601, 639.603, 639.605) 09.2003 - ..., 3199 ccm, 218 PS
122 CDI (639.601, 639.603, 639.605) 09.2010 - ..., 2987 ccm, 224 PS
123 (639.601) 06.2004 - 07.2008, 3724 ccm, 231 PS
126 (639.601, 639.603, 639.605) 09.2007 - ..., 3498 ccm, 258 PS
E-CELL (639.601, 639.603, 639.605) 03.2012 - ..., ccm, 82 PS</t>
    </r>
  </si>
  <si>
    <t>JN-6W656</t>
  </si>
  <si>
    <t>A2118304015</t>
  </si>
  <si>
    <r>
      <rPr>
        <b/>
        <sz val="11"/>
        <color theme="1"/>
        <rFont val="宋体"/>
        <charset val="134"/>
        <scheme val="minor"/>
      </rPr>
      <t>Mercedes-Benz E-Class Saloon (W211) ( 03.2005 - 12.2008 , 190 - 224 PS)</t>
    </r>
    <r>
      <rPr>
        <sz val="11"/>
        <color theme="1"/>
        <rFont val="宋体"/>
        <charset val="134"/>
        <scheme val="minor"/>
      </rPr>
      <t xml:space="preserve">
E 280 CDI 3.0 (211.020) 03.2005 - 12.2008, 2987 ccm, 190 PS
E 320 CDI 3.0 (211.022) 03.2005 - 12.2008, 2987 ccm, 224 PS
</t>
    </r>
    <r>
      <rPr>
        <b/>
        <sz val="11"/>
        <color theme="1"/>
        <rFont val="宋体"/>
        <charset val="134"/>
        <scheme val="minor"/>
      </rPr>
      <t>Mercedes-Benz E-Class T-modell (S211) ( 03.2005 - 07.2009 , 190 - 224 PS)</t>
    </r>
    <r>
      <rPr>
        <sz val="11"/>
        <color theme="1"/>
        <rFont val="宋体"/>
        <charset val="134"/>
        <scheme val="minor"/>
      </rPr>
      <t xml:space="preserve">
E 280 CDI 3.0 (211.220) 03.2005 - 07.2009, 2987 ccm, 190 PS
E 320 CDI 3.0 (211.222) 03.2005 - 07.2009, 2987 ccm, 224 PS
</t>
    </r>
    <r>
      <rPr>
        <b/>
        <sz val="11"/>
        <color theme="1"/>
        <rFont val="宋体"/>
        <charset val="134"/>
        <scheme val="minor"/>
      </rPr>
      <t>Mercedes-Benz CLS Coupe (C219) ( 01.2005 - 12.2010 , 224 PS)</t>
    </r>
    <r>
      <rPr>
        <sz val="11"/>
        <color theme="1"/>
        <rFont val="宋体"/>
        <charset val="134"/>
        <scheme val="minor"/>
      </rPr>
      <t xml:space="preserve">
CLS 320 CDI 3.0 (219.322) 01.2005 - 12.2010, 2987 ccm, 224 PS</t>
    </r>
  </si>
  <si>
    <t>JNHP-BZ060</t>
  </si>
  <si>
    <t>A2118308215</t>
  </si>
  <si>
    <t>JNHP3-BZ065</t>
  </si>
  <si>
    <t>A1648305415</t>
  </si>
  <si>
    <t>JNHP3-BZ066</t>
  </si>
  <si>
    <t>A1668307300
A1668302101</t>
  </si>
  <si>
    <t>JNHP-BZ067</t>
  </si>
  <si>
    <t>A1668309115</t>
  </si>
  <si>
    <t>JNHP-BZ068</t>
  </si>
  <si>
    <t>A1728303015</t>
  </si>
  <si>
    <t>JNHP-BZ069</t>
  </si>
  <si>
    <t>A1778304701</t>
  </si>
  <si>
    <t>JNHP3-BZ070</t>
  </si>
  <si>
    <t>A1778305701</t>
  </si>
  <si>
    <t>JNLP-BZ071</t>
  </si>
  <si>
    <t>A1778304401</t>
  </si>
  <si>
    <t>JNHP-BZ072</t>
  </si>
  <si>
    <t>A2048305316</t>
  </si>
  <si>
    <t>JNHP-BZ073</t>
  </si>
  <si>
    <t>A2048300200</t>
  </si>
  <si>
    <t>JNHP-BZ074</t>
  </si>
  <si>
    <t>A2048300600</t>
  </si>
  <si>
    <t>JNLP-BZ075</t>
  </si>
  <si>
    <t>A2078303915</t>
  </si>
  <si>
    <t>JNLP-BZ076</t>
  </si>
  <si>
    <t>A2118301315</t>
  </si>
  <si>
    <t>JNHP-BZ077</t>
  </si>
  <si>
    <t>A2118309415</t>
  </si>
  <si>
    <t>JNLP-BZ078</t>
  </si>
  <si>
    <t>A2128304115</t>
  </si>
  <si>
    <t>A2128307915
A2128306315</t>
  </si>
  <si>
    <t>JNLP-BZ079</t>
  </si>
  <si>
    <t>A2128307815</t>
  </si>
  <si>
    <t>JNLP-BZ080</t>
  </si>
  <si>
    <t>A2128308215</t>
  </si>
  <si>
    <t>JNLP-BZ081</t>
  </si>
  <si>
    <t>A2128300316</t>
  </si>
  <si>
    <t>JNLP-BZ082</t>
  </si>
  <si>
    <t>A2128306515</t>
  </si>
  <si>
    <t>JNLP-BZ083</t>
  </si>
  <si>
    <t>A2138301102
A2138301101</t>
  </si>
  <si>
    <t>JNHP-BZ084</t>
  </si>
  <si>
    <t>A2138308504</t>
  </si>
  <si>
    <t>JNHP-BZ085</t>
  </si>
  <si>
    <t>A2138300602</t>
  </si>
  <si>
    <t>JNHP3-BZ086</t>
  </si>
  <si>
    <t>A2218301517</t>
  </si>
  <si>
    <t>JNHP3-BZ087</t>
  </si>
  <si>
    <t>A2218301417</t>
  </si>
  <si>
    <t>A2218301917</t>
  </si>
  <si>
    <t>JNLP-BZ089</t>
  </si>
  <si>
    <t>A2218302316</t>
  </si>
  <si>
    <t>JNHP-BZ090</t>
  </si>
  <si>
    <t>A2218301717</t>
  </si>
  <si>
    <t>JNLP-BZ091</t>
  </si>
  <si>
    <t>A2218307615</t>
  </si>
  <si>
    <t>A2218306416</t>
  </si>
  <si>
    <t>JNLP-BZ092</t>
  </si>
  <si>
    <t>A2218308615</t>
  </si>
  <si>
    <t>JNLP-BZ093</t>
  </si>
  <si>
    <t>A2218302416</t>
  </si>
  <si>
    <t>JNHP-BZ094</t>
  </si>
  <si>
    <t>A2218308715</t>
  </si>
  <si>
    <t>JNHP-BZ095</t>
  </si>
  <si>
    <t>A2218301716</t>
  </si>
  <si>
    <r>
      <rPr>
        <b/>
        <sz val="11"/>
        <color theme="1"/>
        <rFont val="宋体"/>
        <charset val="134"/>
        <scheme val="minor"/>
      </rPr>
      <t>Mercedes-Benz S-Class Saloon (W221) ( 10.2006 - 12.2013 , 435 - 571 PS)</t>
    </r>
    <r>
      <rPr>
        <sz val="11"/>
        <color theme="1"/>
        <rFont val="宋体"/>
        <charset val="134"/>
        <scheme val="minor"/>
      </rPr>
      <t xml:space="preserve">
S 550 (221.073, 221.173) 09.2011 - 12.2013, 4663 ccm, 435 PS
S 63 AMG 5.5 (221.074, 221.174) 03.2011 - 12.2013, 5461 ccm, 544 PS
S 63 AMG 5.5 (221.074, 221.174) 02.2012 - 12.2013, 5461 ccm, 571 PS
S 63 AMG 6.2 (221.077, 221.177) 10.2006 - 12.2013, 6208 ccm, 525 PS
</t>
    </r>
    <r>
      <rPr>
        <b/>
        <sz val="11"/>
        <color theme="1"/>
        <rFont val="宋体"/>
        <charset val="134"/>
        <scheme val="minor"/>
      </rPr>
      <t>Mercedes-Benz S-Class Coupe (C216) ( 01.2010 - 12.2013 , 544 - 571 PS)</t>
    </r>
    <r>
      <rPr>
        <sz val="11"/>
        <color theme="1"/>
        <rFont val="宋体"/>
        <charset val="134"/>
        <scheme val="minor"/>
      </rPr>
      <t xml:space="preserve">
CL 63 AMG 5.5 (216.374) 02.2011 - 12.2013, 5461 ccm, 544 PS
CL 63 AMG 5.5 (216.374) 01.2010 - 12.2013, 5461 ccm, 571 PS
</t>
    </r>
    <r>
      <rPr>
        <b/>
        <sz val="11"/>
        <color theme="1"/>
        <rFont val="宋体"/>
        <charset val="134"/>
        <scheme val="minor"/>
      </rPr>
      <t>Mercedes-Benz S-Class Saloon (W222, V222, X222) ( 05.2013 - 05.2017 , 585 - 591 PS)</t>
    </r>
    <r>
      <rPr>
        <sz val="11"/>
        <color theme="1"/>
        <rFont val="宋体"/>
        <charset val="134"/>
        <scheme val="minor"/>
      </rPr>
      <t xml:space="preserve">
S 63 AMG (222.077) 01.2014 - 05.2017, 5461 ccm, 591 PS
S 63 AMG (222.077, 222.177) 05.2013 - 05.2017, 5461 ccm, 585 PS
</t>
    </r>
    <r>
      <rPr>
        <b/>
        <sz val="11"/>
        <color theme="1"/>
        <rFont val="宋体"/>
        <charset val="134"/>
        <scheme val="minor"/>
      </rPr>
      <t>Mercedes-Benz S-Class Coupe (C217) ( 07.2014 - ... , 585 - 612 PS)</t>
    </r>
    <r>
      <rPr>
        <sz val="11"/>
        <color theme="1"/>
        <rFont val="宋体"/>
        <charset val="134"/>
        <scheme val="minor"/>
      </rPr>
      <t xml:space="preserve">
S 63 AMG 5.5 (217.377) 07.2014 - 10.2017, 5461 ccm, 585 PS
S 63 AMG (217.387) 12.2018 - ..., 3982 ccm, 612 PS</t>
    </r>
  </si>
  <si>
    <t>JNHP-BZ061</t>
  </si>
  <si>
    <t>A2218301616</t>
  </si>
  <si>
    <r>
      <rPr>
        <b/>
        <sz val="11"/>
        <color theme="1"/>
        <rFont val="宋体"/>
        <charset val="134"/>
        <scheme val="minor"/>
      </rPr>
      <t>Mercedes-Benz S-Class Saloon (W221) ( 10.2005 - 12.2013 , 340 - 388 PS)</t>
    </r>
    <r>
      <rPr>
        <sz val="11"/>
        <color theme="1"/>
        <rFont val="宋体"/>
        <charset val="134"/>
        <scheme val="minor"/>
      </rPr>
      <t xml:space="preserve">
S 450 4.7 (221.070, 221.170) 12.2005 - 12.2013, 4663 ccm, 340 PS
S 450 4.7 4-matic (221.084, 221.184) 12.2005 - 12.2013, 4663 ccm, 340 PS
S 500 5.5 (221.071, 221.171) 10.2005 - 12.2013, 5461 ccm, 388 PS
S 500 5.5 4-matic (221.086, 221.186) 10.2005 - 12.2013, 5461 ccm, 388 PS
</t>
    </r>
    <r>
      <rPr>
        <b/>
        <sz val="11"/>
        <color theme="1"/>
        <rFont val="宋体"/>
        <charset val="134"/>
        <scheme val="minor"/>
      </rPr>
      <t>Mercedes-Benz S-Class Coupe (C216) ( 06.2006 - 12.2013 , 388 PS)</t>
    </r>
    <r>
      <rPr>
        <sz val="11"/>
        <color theme="1"/>
        <rFont val="宋体"/>
        <charset val="134"/>
        <scheme val="minor"/>
      </rPr>
      <t xml:space="preserve">
CL 500 5.5 (216.371) 06.2006 - 12.2013, 5461 ccm, 388 PS</t>
    </r>
  </si>
  <si>
    <t>JNHP-BZ059</t>
  </si>
  <si>
    <t>A2218306815</t>
  </si>
  <si>
    <t>A2228308200</t>
  </si>
  <si>
    <r>
      <rPr>
        <b/>
        <sz val="11"/>
        <color theme="1"/>
        <rFont val="宋体"/>
        <charset val="134"/>
        <scheme val="minor"/>
      </rPr>
      <t>Mercedes-Benz S-Class Saloon (W222, V222, X222) ( 03.2014 - ... , 272 - 333 PS)</t>
    </r>
    <r>
      <rPr>
        <sz val="11"/>
        <color theme="1"/>
        <rFont val="宋体"/>
        <charset val="134"/>
        <scheme val="minor"/>
      </rPr>
      <t xml:space="preserve">
S 320 3.0 (222.162) 05.2014 - ..., 2996 ccm, 272 PS
S 400 (222.165) 03.2014 - 05.2017, 2996 ccm, 333 PS
S 400 4-matic (222.067, 222.167) 11.2014 - 05.2017, 2996 ccm, 333 PS
</t>
    </r>
    <r>
      <rPr>
        <b/>
        <sz val="11"/>
        <color theme="1"/>
        <rFont val="宋体"/>
        <charset val="134"/>
        <scheme val="minor"/>
      </rPr>
      <t>Mercedes-Benz S-Class Coupe (C217) ( 10.2015 - ... , 367 PS)</t>
    </r>
    <r>
      <rPr>
        <sz val="11"/>
        <color theme="1"/>
        <rFont val="宋体"/>
        <charset val="134"/>
        <scheme val="minor"/>
      </rPr>
      <t xml:space="preserve">
S 400 3.0 4-matic (217.364) 10.2015 - ..., 2996 ccm, 367 PS
S 450 4-matic (217.364) 10.2017 - ..., 2996 ccm, 367 PS</t>
    </r>
  </si>
  <si>
    <t>JN-6W1052</t>
  </si>
  <si>
    <t>A2468301202</t>
  </si>
  <si>
    <t>JNHP3-BZ0104</t>
  </si>
  <si>
    <t>A2468302215</t>
  </si>
  <si>
    <t>JNHP-BZ096</t>
  </si>
  <si>
    <t>A2468300415</t>
  </si>
  <si>
    <t>JNLP-BZ097</t>
  </si>
  <si>
    <t>A2518300000</t>
  </si>
  <si>
    <t>JNHP-BZ098</t>
  </si>
  <si>
    <t>A2518300100</t>
  </si>
  <si>
    <t>JNLP-BZ099</t>
  </si>
  <si>
    <t>A2538302501</t>
  </si>
  <si>
    <t>JNHP-BZ0100</t>
  </si>
  <si>
    <t>A2538308100</t>
  </si>
  <si>
    <t>JNHP-BZ0101</t>
  </si>
  <si>
    <t>A4488301100</t>
  </si>
  <si>
    <t>A4488301200</t>
  </si>
  <si>
    <t>A4488301900</t>
  </si>
  <si>
    <t>A4488300700</t>
  </si>
  <si>
    <t>JNLP-BZ0102</t>
  </si>
  <si>
    <r>
      <rPr>
        <sz val="11"/>
        <color theme="1"/>
        <rFont val="宋体"/>
        <charset val="134"/>
        <scheme val="minor"/>
      </rPr>
      <t xml:space="preserve">A6398306415
</t>
    </r>
    <r>
      <rPr>
        <b/>
        <sz val="11"/>
        <color rgb="FFFF0000"/>
        <rFont val="宋体"/>
        <charset val="134"/>
        <scheme val="minor"/>
      </rPr>
      <t>A6398306515</t>
    </r>
  </si>
  <si>
    <r>
      <rPr>
        <b/>
        <sz val="11"/>
        <color theme="1"/>
        <rFont val="宋体"/>
        <charset val="134"/>
        <scheme val="minor"/>
      </rPr>
      <t>Mercedes-Benz Viano (W639) ( 09.2003 - ... , 95 - 258 PS)</t>
    </r>
    <r>
      <rPr>
        <sz val="11"/>
        <color theme="1"/>
        <rFont val="宋体"/>
        <charset val="134"/>
        <scheme val="minor"/>
      </rPr>
      <t xml:space="preserve">
3.2 (639.711, 639.811, 639.813) 09.2003 - ..., 3199 ccm, 190 PS
3.2 (639.713, 639.813, 639.815) 09.2003 - ..., 3199 ccm, 218 PS
3.5 (639.811, 639.813, 639.815) 09.2007 - ..., 3498 ccm, 258 PS
3.7 (639.811, 639.813, 639.815) 06.2004 - 07.2007, 3724 ccm, 224 PS
3.7 (639.815) 06.2004 - ..., 3724 ccm, 231 PS
CDI 2.0 (639.711, 639.713, 639.811, 639.813, 639.815) 09.2003 - ..., 2148 ccm, 109 PS
CDI 2.0 (639.711, 639.713, 639.811, 639.813, 639.815) 08.2005 - ..., 2148 ccm, 116 PS
CDI 2.0 4-matic (639.711, 639.713, 639.811, 639.813,... 03.2006 - ..., 2148 ccm, 116 PS
CDI 2.0 4-matic (639.713) 07.2005 - ..., 2148 ccm, 109 PS
CDI 2.2 (639.711, 639.713) 09.2010 - ..., 2143 ccm, 95 PS
CDI 2.2 (639.711, 639.713, 639.811, 639.813, 639.815) 09.2003 - ..., 2148 ccm, 150 PS
CDI 2.2 (639.811, 639.813, 639.815, 639.711, 639.713) 07.2010 - ..., 2143 ccm, 136 PS
CDI 2.2 (639.811, 639.813, 639.815, 639.711, 639.713) 07.2010 - ..., 2143 ccm, 163 PS
CDI 2.2 4-matic (639.711, 639.713, 639.811, 639.813,... 07.2005 - ..., 2148 ccm, 150 PS
CDI 2.2 4-matic (639.811, 639.813, 639.815, 639.711,... 07.2010 - ..., 2143 ccm, 136 PS
CDI 2.2 4-matic (639.811, 639.813, 639.815, 639.711,... 07.2010 - ..., 2143 ccm, 163 PS
CDI 3.0 (639.811, 639.813, 639.815) 03.2006 - ..., 2987 ccm, 204 PS
CDI 3.0 (639.811, 639.813, 639.815) 07.2010 - ..., 2987 ccm, 224 PS
</t>
    </r>
    <r>
      <rPr>
        <b/>
        <sz val="11"/>
        <color theme="1"/>
        <rFont val="宋体"/>
        <charset val="134"/>
        <scheme val="minor"/>
      </rPr>
      <t>Mercedes-Benz Vito Mixto (W639) ( 09.2003 - ... , 88 - 258 PS)</t>
    </r>
    <r>
      <rPr>
        <sz val="11"/>
        <color theme="1"/>
        <rFont val="宋体"/>
        <charset val="134"/>
        <scheme val="minor"/>
      </rPr>
      <t xml:space="preserve">
109 CDI (639.601, 639.603, 639.605) 09.2003 - ..., 2148 ccm, 88 PS
109 CDI (639.601, 639.603, 639.605) 08.2006 - ..., 2148 ccm, 95 PS
110 CDI (639.601, 639.603, 639.605) 09.2010 - ..., 2143 ccm, 95 PS
111 CDI (639.601, 639.603) 09.2007 - ..., 2148 ccm, 116 PS
111 CDI (639.601, 639.603, 639.605) 09.2003 - ..., 2148 ccm, 109 PS
111 CDI 4x4 (639.601, 639.603, 639.605) 09.2007 - ..., 2148 ccm, 109 PS
113 CDI (639.601, 639.603, 639.605) 09.2010 - ..., 2143 ccm, 136 PS
113 CDI 4x4 (639.601, 639.603, 639.605) 09.2010 - ..., 2143 ccm, 136 PS
115 CDI (639.601, 639.603, 639.605) 09.2003 - ..., 2148 ccm, 150 PS
115 CDI 4x4 (639.601, 639.603, 639.605) 07.2006 - ..., 2148 ccm, 150 PS
116 CDI (639.601, 639.603, 639.605) 09.2010 - ..., 2143 ccm, 163 PS
116 CDI 4x4 (639.601, 639.603, 639.605) 09.2010 - ..., 2143 ccm, 163 PS
119 (639.601, 639.603, 639.605) 09.2003 - ..., 3199 ccm, 190 PS
120 CDI (639.601, 639.603, 639.605) 07.2006 - ..., 2987 ccm, 204 PS
122 (639.601, 639.603, 639.605) 09.2003 - ..., 3199 ccm, 218 PS
122 CDI (639.601, 639.603, 639.605) 09.2010 - ..., 2987 ccm, 224 PS
123 (639.601) 06.2004 - 07.2008, 3724 ccm, 231 PS
123 (639.601, 639.603, 639.605) 06.2004 - 07.2008, 3724 ccm, 224 PS
126 (639.601, 639.603, 639.605) 09.2007 - ..., 3498 ccm, 258 PS</t>
    </r>
  </si>
  <si>
    <t>JNHP3-BZ063</t>
  </si>
  <si>
    <t>A6398308515</t>
  </si>
  <si>
    <r>
      <rPr>
        <b/>
        <sz val="11"/>
        <color theme="1"/>
        <rFont val="宋体"/>
        <charset val="134"/>
        <scheme val="minor"/>
      </rPr>
      <t>Mercedes-Benz Viano (W639) ( 09.2003 - ... , 95 - 258 PS)</t>
    </r>
    <r>
      <rPr>
        <sz val="11"/>
        <color theme="1"/>
        <rFont val="宋体"/>
        <charset val="134"/>
        <scheme val="minor"/>
      </rPr>
      <t xml:space="preserve">
3.2 (639.711, 639.811, 639.813) 09.2003 - ..., 3199 ccm, 190 PS
3.2 (639.713, 639.813, 639.815) 09.2003 - ..., 3199 ccm, 218 PS
3.5 (639.811, 639.813, 639.815) 09.2007 - ..., 3498 ccm, 258 PS
3.7 (639.811, 639.813, 639.815) 06.2004 - 07.2007, 3724 ccm, 224 PS
3.7 (639.815) 06.2004 - ..., 3724 ccm, 231 PS
CDI 2.0 (639.711, 639.713, 639.811, 639.813, 639.815) 09.2003 - ..., 2148 ccm, 109 PS
CDI 2.0 (639.711, 639.713, 639.811, 639.813, 639.815) 08.2005 - ..., 2148 ccm, 116 PS
CDI 2.0 4-matic (639.711, 639.713, 639.811, 639.813,... 03.2006 - ..., 2148 ccm, 116 PS
CDI 2.0 4-matic (639.713) 07.2005 - ..., 2148 ccm, 109 PS
CDI 2.2 (639.711, 639.713) 09.2010 - ..., 2143 ccm, 95 PS
CDI 2.2 (639.711, 639.713, 639.811, 639.813, 639.815) 09.2003 - ..., 2148 ccm, 150 PS
CDI 2.2 (639.811, 639.813, 639.815, 639.711, 639.713) 07.2010 - ..., 2143 ccm, 136 PS
CDI 2.2 (639.811, 639.813, 639.815, 639.711, 639.713) 07.2010 - ..., 2143 ccm, 163 PS
CDI 2.2 4-matic (639.711, 639.713, 639.811, 639.813,... 07.2005 - ..., 2148 ccm, 150 PS
CDI 2.2 4-matic (639.811, 639.813, 639.815, 639.711,... 07.2010 - ..., 2143 ccm, 136 PS
CDI 2.2 4-matic (639.811, 639.813, 639.815, 639.711,... 07.2010 - ..., 2143 ccm, 163 PS
CDI 3.0 (639.811, 639.813, 639.815) 03.2006 - ..., 2987 ccm, 204 PS
CDI 3.0 (639.811, 639.813, 639.815) 07.2010 - ..., 2987 ccm, 224 PS
</t>
    </r>
    <r>
      <rPr>
        <b/>
        <sz val="11"/>
        <color theme="1"/>
        <rFont val="宋体"/>
        <charset val="134"/>
        <scheme val="minor"/>
      </rPr>
      <t>Mercedes-Benz Vito Minibus (W639) ( 09.2003 - ... , 88 - 258 PS)</t>
    </r>
    <r>
      <rPr>
        <sz val="11"/>
        <color theme="1"/>
        <rFont val="宋体"/>
        <charset val="134"/>
        <scheme val="minor"/>
      </rPr>
      <t xml:space="preserve">
109 CDI (639.701) 09.2003 - ..., 2148 ccm, 88 PS
109 CDI (639.701, 639.703) 09.2006 - ..., 2148 ccm, 95 PS
109 CDI 4x4 (639.701) 09.2007 - 08.2014, 2148 ccm, 95 PS
110 CDI (639.701, 639.703, 639.705) 09.2010 - 08.2014, 2143 ccm, 95 PS
111 CDI (639.701, 639.703, 639.705) 09.2003 - ..., 2148 ccm, 109 PS
111 CDI (639.701, 639.703, 639.705) 09.2007 - ..., 2148 ccm, 116 PS
111 CDI 4x4 (639.701, 639.703, 639.705) 09.2007 - 08.2014, 2148 ccm, 109 PS
113 CDI (639.701, 639.703, 639.705) 09.2010 - ..., 2143 ccm, 136 PS
113 CDI 4x4 (639.701, 639.703, 639.705) 09.2010 - 08.2014, 2143 ccm, 136 PS
115 CDI (639.701, 639.703, 639.705) 09.2003 - ..., 2148 ccm, 150 PS
115 CDI 4x4 (639.701, 639.705) 09.2007 - 08.2014, 2148 ccm, 150 PS
116 CDI (639.701, 639.703, 639.705) 09.2010 - ..., 2143 ccm, 163 PS
116 CDI 4x4 (639.701, 639.703, 639.705) 09.2010 - 08.2014, 2143 ccm, 163 PS
119 (639.701, 639.703, 639.705) 09.2003 - ..., 3199 ccm, 190 PS
120 CDI (639.701, 639.703, 639.705) 07.2006 - ..., 2987 ccm, 204 PS
122 (639.701, 639.703, 639.705) 09.2003 - ..., 3199 ccm, 218 PS
122 CDI (639.701, 639.703, 639.705) 09.2010 - ..., 2987 ccm, 224 PS
123 (639.701) 06.2004 - 07.2008, 3724 ccm, 231 PS
123 (639.701, 639.703, 639.705) 06.2004 - 07.2008, 3724 ccm, 224 PS
126 (639.701, 639.703, 639.705) 09.2007 - ..., 3498 ccm, 258 PS
</t>
    </r>
    <r>
      <rPr>
        <b/>
        <sz val="11"/>
        <color theme="1"/>
        <rFont val="宋体"/>
        <charset val="134"/>
        <scheme val="minor"/>
      </rPr>
      <t>Mercedes-Benz Vito Mixto (W639) ( 09.2003 - ... , 88 - 258 PS)</t>
    </r>
    <r>
      <rPr>
        <sz val="11"/>
        <color theme="1"/>
        <rFont val="宋体"/>
        <charset val="134"/>
        <scheme val="minor"/>
      </rPr>
      <t xml:space="preserve">
109 CDI (639.601, 639.603, 639.605) 09.2003 - ..., 2148 ccm, 88 PS
109 CDI (639.601, 639.603, 639.605) 08.2006 - ..., 2148 ccm, 95 PS
110 CDI (639.601, 639.603, 639.605) 09.2010 - ..., 2143 ccm, 95 PS
111 CDI (639.601, 639.603) 09.2007 - ..., 2148 ccm, 116 PS
111 CDI (639.601, 639.603, 639.605) 09.2003 - ..., 2148 ccm, 109 PS
111 CDI 4x4 (639.601, 639.603, 639.605) 09.2007 - ..., 2148 ccm, 109 PS
113 CDI (639.601, 639.603, 639.605) 09.2010 - ..., 2143 ccm, 136 PS
113 CDI 4x4 (639.601, 639.603, 639.605) 09.2010 - ..., 2143 ccm, 136 PS
115 CDI (639.601, 639.603, 639.605) 09.2003 - ..., 2148 ccm, 150 PS
115 CDI 4x4 (639.601, 639.603, 639.605) 07.2006 - ..., 2148 ccm, 150 PS
116 CDI (639.601, 639.603, 639.605) 09.2010 - ..., 2143 ccm, 163 PS
116 CDI 4x4 (639.601, 639.603, 639.605) 09.2010 - ..., 2143 ccm, 163 PS
119 (639.601, 639.603, 639.605) 09.2003 - ..., 3199 ccm, 190 PS
120 CDI (639.601, 639.603, 639.605) 07.2006 - ..., 2987 ccm, 204 PS
122 (639.601, 639.603, 639.605) 09.2003 - ..., 3199 ccm, 218 PS
122 CDI (639.601, 639.603, 639.605) 09.2010 - ..., 2987 ccm, 224 PS
123 (639.601) 06.2004 - 07.2008, 3724 ccm, 231 PS
123 (639.601, 639.603, 639.605) 06.2004 - 07.2008, 3724 ccm, 224 PS
126 (639.601, 639.603, 639.605) 09.2007 - ..., 3498 ccm, 258 PS</t>
    </r>
  </si>
  <si>
    <t>JNHP3-BZ064</t>
  </si>
  <si>
    <t>A6398301915</t>
  </si>
  <si>
    <t>JNHP-BZ0103</t>
  </si>
  <si>
    <t>A4478301615</t>
  </si>
  <si>
    <r>
      <rPr>
        <b/>
        <sz val="11"/>
        <color theme="1"/>
        <rFont val="宋体"/>
        <charset val="134"/>
        <scheme val="minor"/>
      </rPr>
      <t>Mercedes-Benz Vito Van (W447) ( 10.2014 - ... , 88 - 190 PS)</t>
    </r>
    <r>
      <rPr>
        <sz val="11"/>
        <color theme="1"/>
        <rFont val="宋体"/>
        <charset val="134"/>
        <scheme val="minor"/>
      </rPr>
      <t xml:space="preserve">
109 CDI 1.6 (447.601, 447.603, 447.605) 10.2014 - ..., 1598 ccm, 88 PS
110 CDI (447.601, 447.603, 447.605) 09.2019 - ..., 1749 ccm, 102 PS
110 CDI (447.601, 447.603, 447.605) 10.2021 - ..., 1950 ccm, 102 PS
111 CDI 1.6 (447.601, 447.603, 447.605) 10.2014 - ..., 1598 ccm, 114 PS
114 CDI 2.2 (447.601, 447.603, 447.605) 10.2014 - ..., 2143 ccm, 136 PS
114 CDI (447.601, 447.603, 447.605) 09.2019 - ..., 1749 ccm, 136 PS
114 CDI (447.601, 447.603, 447.605) 04.2020 - ..., 1950 ccm, 136 PS
114 CDI 4x4 (447.601, 447.603, 447.605) 07.2015 - ..., 2143 ccm, 136 PS
116 CDI 2.2 (447.601, 447.603, 447.605) 10.2014 - ..., 2143 ccm, 163 PS
116 CDI (447.601, 447.603, 447.605) 04.2020 - ..., 1950 ccm, 163 PS
116 CDI 4x4 (447.601, 447.603, 447.605) 07.2015 - ..., 2143 ccm, 163 PS
116 CDI 4x4 (447.601, 447.603, 447.605) 04.2020 - ..., 1950 ccm, 163 PS
119 CDI (447.601, 447.603, 447.605) 04.2020 - ..., 1950 ccm, 190 PS
119 CDI / BlueTEC (447.601, 447.603, 447.605) 10.2014 - ..., 2143 ccm, 190 PS
119 CDI / BlueTEC 4x4 (447.601, 447.603, 447.605) 07.2015 - ..., 2143 ccm, 190 PS
119 CDI 4x4 (447.601, 447.603, 447.605) 04.2020 - ..., 1950 ccm, 190 PS
Electric (447.603, 447.605) 03.2019 - ..., ccm, 116 PS
</t>
    </r>
    <r>
      <rPr>
        <b/>
        <sz val="11"/>
        <color theme="1"/>
        <rFont val="宋体"/>
        <charset val="134"/>
        <scheme val="minor"/>
      </rPr>
      <t>Mercedes-Benz Vito Dualiner (W447) ( 10.2014 - ... , 88 - 239 PS)</t>
    </r>
    <r>
      <rPr>
        <sz val="11"/>
        <color theme="1"/>
        <rFont val="宋体"/>
        <charset val="134"/>
        <scheme val="minor"/>
      </rPr>
      <t xml:space="preserve">
109 CDI 1.6 (447.701, 447.703, 447.705) 10.2014 - ..., 1598 ccm, 88 PS
110 CDI (447.701, 447.703, 447.705) 09.2019 - ..., 1749 ccm, 102 PS
110 CDI (447.701, 447.703, 447.705) 10.2021 - ..., 1950 ccm, 102 PS
111 CDI 1.6 (447.701, 447.703, 447.705) 10.2014 - ..., 1598 ccm, 114 PS
114 CDI 2.1 (447.701, 447.703, 447.705) 10.2014 - ..., 2143 ccm, 136 PS
114 CDI (447.701, 447.703, 447.705) 03.2019 - ..., 1950 ccm, 136 PS
114 CDI (447.701, 447.703, 447.705) 09.2019 - ..., 1749 ccm, 136 PS
114 CDI 4-matic (447.701, 447.703, 447.705) 07.2015 - ..., 2143 ccm, 136 PS
114 CDI 4-matic (447.701, 447.703, 447.705) 03.2019 - ..., 1950 ccm, 136 PS
114 CDI 4x4 (447.601, 447.603, 447.605) 04.2020 - ..., 1950 ccm, 136 PS
116 CDI 2.2 (447.701, 447.703, 447.705) 10.2014 - ..., 2143 ccm, 163 PS
116 CDI (447.701, 447.703, 447.705) 03.2019 - ..., 1950 ccm, 163 PS
116 CDI 4-matic (447.701, 447.703, 447.705) 07.2015 - ..., 2143 ccm, 163 PS
116 CDI 4-matic (447.701, 447.703, 447.705) 03.2019 - ..., 1950 ccm, 163 PS
119 BlueTEC 2.1 (447.701, 447.703, 447.705) 10.2014 - ..., 2143 ccm, 190 PS
119 BlueTEC 4-matic (447.701, 447.703, 447.705) 12.2014 - ..., 2143 ccm, 190 PS
119 CDI (447.701, 447.703, 447.705) 03.2019 - ..., 1950 ccm, 190 PS
119 CDI 4-matic (447.701, 447.703, 447.705) 03.2019 - ..., 1950 ccm, 190 PS
124 CDI (447.701, 447.703, 447.705) 01.2021 - ..., 1950 ccm, 237 PS
124 CDI (447.701, 447.703, 447.705) 04.2020 - ..., 1950 ccm, 239 PS
124 CDI 4-matic (447.701, 447.703, 447.705) 01.2021 - ..., 1950 ccm, 237 PS
124 CDI 4-matic (447.701, 447.703, 447.705) 04.2020 - ..., 1950 ccm, 239 PS
</t>
    </r>
    <r>
      <rPr>
        <b/>
        <sz val="11"/>
        <color theme="1"/>
        <rFont val="宋体"/>
        <charset val="134"/>
        <scheme val="minor"/>
      </rPr>
      <t>Mercedes-Benz Vito Tourer (W447) ( 04.2019 - ... , 116 PS)</t>
    </r>
    <r>
      <rPr>
        <sz val="11"/>
        <color theme="1"/>
        <rFont val="宋体"/>
        <charset val="134"/>
        <scheme val="minor"/>
      </rPr>
      <t xml:space="preserve">
Electric (447.703, 447.705) 04.2019 - ..., ccm, 116 PS</t>
    </r>
  </si>
  <si>
    <t>JN-6W733-1</t>
  </si>
  <si>
    <t>A4478301715</t>
  </si>
  <si>
    <t>JN-6W733-2</t>
  </si>
  <si>
    <t>A2468301002</t>
  </si>
  <si>
    <t>JN-6W891</t>
  </si>
  <si>
    <t>A6398303500
A6398301715</t>
  </si>
  <si>
    <r>
      <rPr>
        <b/>
        <sz val="11"/>
        <color theme="1"/>
        <rFont val="宋体"/>
        <charset val="134"/>
        <scheme val="minor"/>
      </rPr>
      <t>Mercedes-Benz Viano (W639) ( 09.2003 - ... , 109 - 231 PS)</t>
    </r>
    <r>
      <rPr>
        <sz val="11"/>
        <color theme="1"/>
        <rFont val="宋体"/>
        <charset val="134"/>
        <scheme val="minor"/>
      </rPr>
      <t xml:space="preserve">
3.2 (639.711, 639.811, 639.813), 09.2003 - ..., 3199 ccm, 190 PS
3.7 (639.815), 06.2004 - ..., 3724 ccm, 231 PS
CDI 2.0 (639.711, 639.713, 639.811, 639.813, 639.815), 09.2003 - ..., 2148 ccm, 109 PS
CDI 2.2 (639.711, 639.713, 639.811, 639.813, 639.815), 09.2003 - ..., 2148 ccm, 150 PS
CDI 3.0 (639.811, 639.813, 639.815), 03.2006 - ..., 2987 ccm, 204 PS
</t>
    </r>
    <r>
      <rPr>
        <b/>
        <sz val="11"/>
        <color theme="1"/>
        <rFont val="宋体"/>
        <charset val="134"/>
        <scheme val="minor"/>
      </rPr>
      <t>Mercedes-Benz Vito Minibus (W639) ( 06.2004 - ... , 95 - 231 PS)</t>
    </r>
    <r>
      <rPr>
        <sz val="11"/>
        <color theme="1"/>
        <rFont val="宋体"/>
        <charset val="134"/>
        <scheme val="minor"/>
      </rPr>
      <t xml:space="preserve">
109 CDI (639.701, 639.703), 09.2006 - ..., 2148 ccm, 95 PS
122 CDI (639.701, 639.703, 639.705), 09.2010 - ..., 2987 ccm, 224 PS
123 (639.701), 06.2004 - 07.2008, 3724 ccm, 231 PS</t>
    </r>
  </si>
  <si>
    <t>JN-6W1001</t>
  </si>
  <si>
    <t>A2058305702</t>
  </si>
  <si>
    <t>JNHP3-VW006</t>
  </si>
  <si>
    <t>A2048306115</t>
  </si>
  <si>
    <t>JNLP-017</t>
  </si>
  <si>
    <t>A2048303115</t>
  </si>
  <si>
    <r>
      <rPr>
        <b/>
        <sz val="11"/>
        <color theme="1"/>
        <rFont val="宋体"/>
        <charset val="134"/>
        <scheme val="minor"/>
      </rPr>
      <t>Mercedes-Benz C-Class Saloon (W204) ( 01.2007 - 01.2014 , 204 - 272 PS)</t>
    </r>
    <r>
      <rPr>
        <sz val="11"/>
        <color theme="1"/>
        <rFont val="宋体"/>
        <charset val="134"/>
        <scheme val="minor"/>
      </rPr>
      <t xml:space="preserve">
C 230 2.5 (204.052), 01.2007 - 01.2014, 2496 ccm, 204 PS
C 280 3.0 (204.054), 01.2007 - 01.2014, 2996 ccm, 231 PS
C 280 3.0 4-matic (204.081), 07.2007 - 01.2014, 2996 ccm, 231 PS
C 300 3.0 (204.054), 07.2009 - 01.2014, 2996 ccm, 231 PS
C 300 3.0 4-matic (204.081), 07.2007 - 01.2014, 2996 ccm, 231 PS
C 350 3.5 (204.056), 01.2007 - 01.2014, 3498 ccm, 272 PS
C 350 3.5 4-matic (204.087), 07.2007 - 01.2014, 3498 ccm, 272 PS
</t>
    </r>
    <r>
      <rPr>
        <b/>
        <sz val="11"/>
        <color theme="1"/>
        <rFont val="宋体"/>
        <charset val="134"/>
        <scheme val="minor"/>
      </rPr>
      <t>Mercedes-Benz C-Class T-modell (S204) ( 08.2007 - 08.2014 , 204 - 272 PS)</t>
    </r>
    <r>
      <rPr>
        <sz val="11"/>
        <color theme="1"/>
        <rFont val="宋体"/>
        <charset val="134"/>
        <scheme val="minor"/>
      </rPr>
      <t xml:space="preserve">
C 230 2.5 (204.252), 08.2007 - 08.2014, 2496 ccm, 204 PS
C 280 3.0 (204.254), 08.2007 - 08.2014, 2996 ccm, 231 PS
C 350 3.5 (204.256), 08.2007 - 08.2014, 3498 ccm, 272 PS</t>
    </r>
  </si>
  <si>
    <t>JNLP-018</t>
  </si>
  <si>
    <t>A2048306715
A2048306215</t>
  </si>
  <si>
    <r>
      <rPr>
        <b/>
        <sz val="11"/>
        <rFont val="宋体"/>
        <charset val="134"/>
        <scheme val="minor"/>
      </rPr>
      <t>Mercedes-Benz GLK (X204) ( 06.2008 - 06.2015 , 231 - 272 PS)</t>
    </r>
    <r>
      <rPr>
        <sz val="11"/>
        <rFont val="宋体"/>
        <charset val="134"/>
        <scheme val="minor"/>
      </rPr>
      <t xml:space="preserve">
280 3.0 4-matic (204.981), 06.2008 - 06.2009, 2996 ccm, 231 PS
300 3.0 4-matic (204.981), 07.2009 - 04.2011, 2996 ccm, 231 PS
350 3.5 (204.956), 04.2009 - 06.2015, 3498 ccm, 272 PS
350 3.5 4-matic (204.987), 06.2008 - 04.2011, 3498 ccm, 272 PS</t>
    </r>
  </si>
  <si>
    <t>JNLP-019</t>
  </si>
  <si>
    <t>A2138302402</t>
  </si>
  <si>
    <t>A2228307401</t>
  </si>
  <si>
    <t>A2228304302</t>
  </si>
  <si>
    <t>A2228302902</t>
  </si>
  <si>
    <t>JNHP-BZ0105</t>
  </si>
  <si>
    <t>A2138301900</t>
  </si>
  <si>
    <t>JNLP-BZ0106</t>
  </si>
  <si>
    <t>Porsche</t>
  </si>
  <si>
    <t>971260702F</t>
  </si>
  <si>
    <t>JN-LQLLJ00003</t>
  </si>
  <si>
    <t>JN-LQLLJ00002</t>
  </si>
  <si>
    <t>982260335C</t>
  </si>
  <si>
    <t>JN-LQLLJ00007</t>
  </si>
  <si>
    <t>982260335D</t>
  </si>
  <si>
    <t>JN-LQLLJ00008</t>
  </si>
  <si>
    <t>JN-LQLLJ00006</t>
  </si>
  <si>
    <t>JN-LQLLJ00005</t>
  </si>
  <si>
    <t>99157309401
95B238875M</t>
  </si>
  <si>
    <t>JN-6D096-7</t>
  </si>
  <si>
    <t>99657309702
99657309704</t>
  </si>
  <si>
    <t>JN-HA-113477C</t>
  </si>
  <si>
    <t>JN-HA-11578C</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</si>
</sst>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name val="宋体"/>
      <charset val="134"/>
      <scheme val="minor"/>
    </font>
    <font>
      <b/>
      <sz val="12"/>
      <color theme="1"/>
      <name val="宋体"/>
      <charset val="134"/>
      <scheme val="minor"/>
    </font>
    <font>
      <b/>
      <sz val="36"/>
      <color theme="1"/>
      <name val="宋体"/>
      <charset val="134"/>
      <scheme val="minor"/>
    </font>
    <font>
      <b/>
      <sz val="11"/>
      <color rgb="FFFF0000"/>
      <name val="宋体"/>
      <charset val="134"/>
      <scheme val="minor"/>
    </font>
    <font>
      <b/>
      <sz val="11"/>
      <name val="宋体"/>
      <charset val="134"/>
      <scheme val="minor"/>
    </font>
    <font>
      <b/>
      <sz val="11"/>
      <color theme="1"/>
      <name val="宋体"/>
      <charset val="134"/>
      <scheme val="minor"/>
    </font>
    <font>
      <sz val="11"/>
      <name val="宋体"/>
      <charset val="134"/>
    </font>
    <font>
      <sz val="11"/>
      <color indexed="8"/>
      <name val="宋体"/>
      <charset val="134"/>
    </font>
    <font>
      <b/>
      <sz val="11"/>
      <name val="宋体"/>
      <charset val="134"/>
    </font>
    <font>
      <b/>
      <sz val="11"/>
      <color rgb="FFFF0000"/>
      <name val="宋体"/>
      <charset val="134"/>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0"/>
      <scheme val="minor"/>
    </font>
    <font>
      <sz val="11"/>
      <color theme="1"/>
      <name val="宋体"/>
      <charset val="0"/>
      <scheme val="minor"/>
    </font>
    <font>
      <sz val="11"/>
      <color rgb="FF000000"/>
      <name val="宋体"/>
      <charset val="134"/>
    </font>
  </fonts>
  <fills count="36">
    <fill>
      <patternFill patternType="none"/>
    </fill>
    <fill>
      <patternFill patternType="gray125"/>
    </fill>
    <fill>
      <patternFill patternType="solid">
        <fgColor rgb="FF92D050"/>
        <bgColor indexed="64"/>
      </patternFill>
    </fill>
    <fill>
      <patternFill patternType="solid">
        <fgColor rgb="FF00B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thin">
        <color auto="1"/>
      </left>
      <right style="thin">
        <color auto="1"/>
      </right>
      <top/>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ck">
        <color auto="1"/>
      </left>
      <right style="thick">
        <color auto="1"/>
      </right>
      <top/>
      <bottom/>
      <diagonal/>
    </border>
    <border>
      <left style="thin">
        <color auto="1"/>
      </left>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1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7" applyNumberFormat="0" applyFill="0" applyAlignment="0" applyProtection="0">
      <alignment vertical="center"/>
    </xf>
    <xf numFmtId="0" fontId="18" fillId="0" borderId="17" applyNumberFormat="0" applyFill="0" applyAlignment="0" applyProtection="0">
      <alignment vertical="center"/>
    </xf>
    <xf numFmtId="0" fontId="19" fillId="0" borderId="18" applyNumberFormat="0" applyFill="0" applyAlignment="0" applyProtection="0">
      <alignment vertical="center"/>
    </xf>
    <xf numFmtId="0" fontId="19" fillId="0" borderId="0" applyNumberFormat="0" applyFill="0" applyBorder="0" applyAlignment="0" applyProtection="0">
      <alignment vertical="center"/>
    </xf>
    <xf numFmtId="0" fontId="20" fillId="5" borderId="19" applyNumberFormat="0" applyAlignment="0" applyProtection="0">
      <alignment vertical="center"/>
    </xf>
    <xf numFmtId="0" fontId="21" fillId="6" borderId="20" applyNumberFormat="0" applyAlignment="0" applyProtection="0">
      <alignment vertical="center"/>
    </xf>
    <xf numFmtId="0" fontId="22" fillId="6" borderId="19" applyNumberFormat="0" applyAlignment="0" applyProtection="0">
      <alignment vertical="center"/>
    </xf>
    <xf numFmtId="0" fontId="23" fillId="7" borderId="21" applyNumberFormat="0" applyAlignment="0" applyProtection="0">
      <alignment vertical="center"/>
    </xf>
    <xf numFmtId="0" fontId="24" fillId="0" borderId="22" applyNumberFormat="0" applyFill="0" applyAlignment="0" applyProtection="0">
      <alignment vertical="center"/>
    </xf>
    <xf numFmtId="0" fontId="25" fillId="0" borderId="23"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xf numFmtId="0" fontId="8" fillId="35" borderId="0" applyNumberFormat="0" applyBorder="0" applyAlignment="0" applyProtection="0">
      <alignment vertical="center"/>
    </xf>
  </cellStyleXfs>
  <cellXfs count="112">
    <xf numFmtId="0" fontId="0" fillId="0" borderId="0" xfId="0">
      <alignment vertical="center"/>
    </xf>
    <xf numFmtId="0" fontId="0" fillId="0" borderId="0" xfId="0" applyFont="1" applyAlignment="1"/>
    <xf numFmtId="0" fontId="0" fillId="0" borderId="0" xfId="0" applyFont="1" applyFill="1" applyAlignment="1">
      <alignment horizontal="center" vertical="center"/>
    </xf>
    <xf numFmtId="0" fontId="0" fillId="0" borderId="0" xfId="0" applyFont="1" applyFill="1" applyAlignment="1">
      <alignment vertical="center"/>
    </xf>
    <xf numFmtId="0" fontId="0" fillId="0" borderId="0" xfId="0" applyAlignment="1">
      <alignment horizontal="center" vertical="center"/>
    </xf>
    <xf numFmtId="0" fontId="0" fillId="0" borderId="0" xfId="0" applyAlignment="1"/>
    <xf numFmtId="0" fontId="0" fillId="0" borderId="0" xfId="0" applyFont="1" applyFill="1" applyBorder="1" applyAlignment="1">
      <alignment horizontal="center" vertical="center"/>
    </xf>
    <xf numFmtId="0" fontId="0" fillId="0" borderId="0" xfId="0" applyFont="1" applyFill="1" applyAlignment="1"/>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3" fillId="0" borderId="2" xfId="0" applyFont="1" applyFill="1" applyBorder="1" applyAlignment="1">
      <alignment vertical="center"/>
    </xf>
    <xf numFmtId="0" fontId="3" fillId="0" borderId="3" xfId="0" applyFont="1" applyFill="1" applyBorder="1" applyAlignment="1">
      <alignment vertical="center"/>
    </xf>
    <xf numFmtId="0" fontId="0" fillId="0" borderId="1" xfId="0" applyFont="1" applyBorder="1" applyAlignment="1">
      <alignment horizontal="center" vertical="center"/>
    </xf>
    <xf numFmtId="0" fontId="0" fillId="0" borderId="1" xfId="0" applyFont="1" applyBorder="1" applyAlignment="1"/>
    <xf numFmtId="0" fontId="4" fillId="0" borderId="1" xfId="0" applyFont="1" applyBorder="1" applyAlignment="1">
      <alignment horizontal="center" vertical="center" wrapText="1"/>
    </xf>
    <xf numFmtId="0" fontId="0" fillId="2"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2" borderId="5" xfId="0" applyFont="1" applyFill="1" applyBorder="1" applyAlignment="1">
      <alignment horizontal="center" vertical="center" wrapText="1"/>
    </xf>
    <xf numFmtId="0" fontId="0" fillId="3" borderId="5"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1" fillId="0" borderId="1" xfId="0" applyFont="1" applyBorder="1" applyAlignment="1">
      <alignment horizontal="center" vertical="center"/>
    </xf>
    <xf numFmtId="0" fontId="5" fillId="0" borderId="1" xfId="0" applyFont="1" applyBorder="1" applyAlignment="1">
      <alignment horizontal="center" vertical="center" wrapText="1"/>
    </xf>
    <xf numFmtId="0" fontId="1" fillId="2" borderId="5" xfId="0" applyFont="1" applyFill="1" applyBorder="1" applyAlignment="1">
      <alignment horizontal="center" vertical="center" wrapText="1"/>
    </xf>
    <xf numFmtId="0" fontId="0" fillId="0" borderId="7" xfId="0" applyFont="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 xfId="0" applyFont="1" applyFill="1" applyBorder="1" applyAlignment="1"/>
    <xf numFmtId="0" fontId="0"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2" borderId="5" xfId="0" applyFont="1" applyFill="1" applyBorder="1" applyAlignment="1">
      <alignment horizontal="center" vertical="center"/>
    </xf>
    <xf numFmtId="0" fontId="1"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1" xfId="0" applyFont="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0" fillId="2" borderId="1" xfId="0" applyFont="1" applyFill="1" applyBorder="1" applyAlignment="1">
      <alignment horizontal="center" vertical="center" wrapText="1"/>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Fill="1" applyBorder="1" applyAlignment="1">
      <alignment horizontal="center" vertical="center"/>
    </xf>
    <xf numFmtId="0" fontId="0" fillId="0" borderId="11" xfId="0" applyBorder="1" applyAlignment="1">
      <alignment horizontal="center" vertical="center"/>
    </xf>
    <xf numFmtId="0" fontId="0"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0" fillId="0" borderId="12" xfId="0" applyFont="1" applyBorder="1" applyAlignment="1">
      <alignment horizontal="center" vertical="center" wrapText="1"/>
    </xf>
    <xf numFmtId="0" fontId="0" fillId="0" borderId="12" xfId="0" applyFont="1" applyBorder="1" applyAlignment="1">
      <alignment horizontal="center" vertical="center"/>
    </xf>
    <xf numFmtId="0" fontId="1" fillId="0" borderId="12" xfId="0" applyFont="1" applyBorder="1" applyAlignment="1">
      <alignment horizontal="center" vertical="center" wrapText="1"/>
    </xf>
    <xf numFmtId="0" fontId="7" fillId="0" borderId="1" xfId="22" applyFont="1" applyFill="1" applyBorder="1" applyAlignment="1">
      <alignment vertical="center" wrapText="1"/>
    </xf>
    <xf numFmtId="0" fontId="8" fillId="0" borderId="1" xfId="0" applyFont="1" applyBorder="1" applyAlignment="1">
      <alignment horizontal="center" vertical="center" wrapText="1"/>
    </xf>
    <xf numFmtId="0" fontId="5" fillId="0" borderId="1" xfId="22" applyFont="1" applyFill="1" applyBorder="1" applyAlignment="1">
      <alignment horizontal="center" vertical="center" wrapText="1"/>
    </xf>
    <xf numFmtId="0" fontId="7" fillId="0" borderId="1" xfId="22" applyFont="1" applyFill="1" applyBorder="1" applyAlignment="1">
      <alignment horizontal="center" vertical="center"/>
    </xf>
    <xf numFmtId="0" fontId="8" fillId="0" borderId="1" xfId="0" applyFont="1" applyFill="1" applyBorder="1" applyAlignment="1">
      <alignment horizontal="center" vertical="center" wrapText="1"/>
    </xf>
    <xf numFmtId="0" fontId="7" fillId="2" borderId="1" xfId="22" applyFont="1" applyFill="1" applyBorder="1" applyAlignment="1">
      <alignment horizontal="center" vertical="center" wrapText="1"/>
    </xf>
    <xf numFmtId="0" fontId="9" fillId="0" borderId="1" xfId="22" applyFont="1" applyFill="1" applyBorder="1" applyAlignment="1">
      <alignment horizontal="center" vertical="center" wrapText="1"/>
    </xf>
    <xf numFmtId="0" fontId="7" fillId="0" borderId="1" xfId="22" applyFont="1" applyFill="1" applyBorder="1" applyAlignment="1">
      <alignment horizontal="center" vertical="center" wrapText="1"/>
    </xf>
    <xf numFmtId="0" fontId="1" fillId="0" borderId="1" xfId="22" applyFont="1" applyFill="1" applyBorder="1" applyAlignment="1">
      <alignment horizontal="center" vertical="center" wrapText="1"/>
    </xf>
    <xf numFmtId="0" fontId="8" fillId="0" borderId="1" xfId="0" applyFont="1" applyBorder="1" applyAlignment="1">
      <alignment vertical="center" wrapText="1"/>
    </xf>
    <xf numFmtId="0" fontId="10" fillId="0" borderId="1" xfId="0" applyFont="1" applyBorder="1" applyAlignment="1">
      <alignment horizontal="center" vertical="center" wrapText="1"/>
    </xf>
    <xf numFmtId="0" fontId="0" fillId="2" borderId="13"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0" fillId="0" borderId="2" xfId="0" applyFont="1" applyBorder="1" applyAlignment="1">
      <alignment horizontal="center" vertical="center" wrapText="1"/>
    </xf>
    <xf numFmtId="0" fontId="1" fillId="2" borderId="8" xfId="0" applyFont="1" applyFill="1" applyBorder="1" applyAlignment="1">
      <alignment horizontal="center" vertical="center" wrapText="1"/>
    </xf>
    <xf numFmtId="0" fontId="0" fillId="0" borderId="2" xfId="0" applyFont="1" applyBorder="1" applyAlignment="1">
      <alignment horizontal="center" vertical="center" wrapText="1"/>
    </xf>
    <xf numFmtId="0" fontId="1" fillId="2" borderId="1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4" fillId="0" borderId="12" xfId="0" applyFont="1" applyBorder="1" applyAlignment="1">
      <alignment horizontal="center" vertical="center" wrapText="1"/>
    </xf>
    <xf numFmtId="0" fontId="1" fillId="2" borderId="6"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0" fillId="0" borderId="11"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1" xfId="0" applyFont="1" applyFill="1" applyBorder="1" applyAlignment="1">
      <alignment horizontal="center" vertical="center" wrapText="1"/>
    </xf>
    <xf numFmtId="0" fontId="4" fillId="0" borderId="2" xfId="0" applyFont="1" applyBorder="1" applyAlignment="1">
      <alignment horizontal="center" vertical="center" wrapText="1"/>
    </xf>
    <xf numFmtId="0" fontId="3" fillId="0" borderId="14" xfId="0" applyFont="1" applyFill="1" applyBorder="1" applyAlignment="1">
      <alignment vertical="center"/>
    </xf>
    <xf numFmtId="0" fontId="3" fillId="0" borderId="15" xfId="0" applyFont="1" applyFill="1" applyBorder="1" applyAlignment="1">
      <alignment vertical="center"/>
    </xf>
    <xf numFmtId="0" fontId="3" fillId="0" borderId="0" xfId="0" applyFont="1" applyFill="1" applyBorder="1" applyAlignment="1">
      <alignment vertical="center"/>
    </xf>
    <xf numFmtId="0" fontId="0" fillId="0" borderId="2"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1" xfId="0" applyFont="1" applyFill="1" applyBorder="1" applyAlignment="1">
      <alignment vertical="center"/>
    </xf>
    <xf numFmtId="0" fontId="4" fillId="0" borderId="1" xfId="0" applyFont="1" applyBorder="1" applyAlignment="1">
      <alignment horizontal="center" vertical="center"/>
    </xf>
    <xf numFmtId="0" fontId="0" fillId="0" borderId="11" xfId="0" applyBorder="1">
      <alignment vertical="center"/>
    </xf>
    <xf numFmtId="0" fontId="1" fillId="0" borderId="12" xfId="0" applyFont="1" applyFill="1" applyBorder="1" applyAlignment="1">
      <alignment horizontal="center" vertical="center" wrapText="1"/>
    </xf>
    <xf numFmtId="0" fontId="6" fillId="0" borderId="11" xfId="0" applyFont="1" applyBorder="1" applyAlignment="1">
      <alignment horizontal="center" vertical="center" wrapText="1"/>
    </xf>
    <xf numFmtId="0" fontId="0" fillId="0" borderId="1" xfId="0" applyNumberFormat="1" applyFont="1" applyBorder="1" applyAlignment="1">
      <alignment horizontal="center" vertical="center" wrapText="1"/>
    </xf>
    <xf numFmtId="0" fontId="0" fillId="0" borderId="1" xfId="0" applyFill="1" applyBorder="1">
      <alignment vertical="center"/>
    </xf>
    <xf numFmtId="49" fontId="0"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0" fontId="4" fillId="0" borderId="1" xfId="0" applyFont="1" applyFill="1" applyBorder="1" applyAlignment="1">
      <alignment horizontal="center" vertical="center"/>
    </xf>
    <xf numFmtId="0" fontId="0" fillId="0" borderId="2" xfId="0" applyBorder="1" applyAlignment="1">
      <alignment horizontal="center" vertical="center" wrapText="1"/>
    </xf>
    <xf numFmtId="0" fontId="0" fillId="2" borderId="8" xfId="0" applyFill="1" applyBorder="1" applyAlignment="1">
      <alignment horizontal="center" vertical="center" wrapText="1"/>
    </xf>
    <xf numFmtId="49" fontId="6" fillId="0" borderId="1" xfId="0" applyNumberFormat="1" applyFont="1" applyBorder="1" applyAlignment="1">
      <alignment horizontal="center" vertical="center" wrapText="1"/>
    </xf>
    <xf numFmtId="0" fontId="0" fillId="0" borderId="12" xfId="0" applyFont="1" applyFill="1" applyBorder="1" applyAlignment="1">
      <alignment horizontal="center" vertical="center" wrapText="1"/>
    </xf>
    <xf numFmtId="0" fontId="4" fillId="0" borderId="1" xfId="0" applyNumberFormat="1" applyFont="1" applyBorder="1" applyAlignment="1">
      <alignment horizontal="center" vertical="center" wrapText="1"/>
    </xf>
    <xf numFmtId="49" fontId="0" fillId="0" borderId="2" xfId="0" applyNumberFormat="1" applyFont="1" applyBorder="1" applyAlignment="1">
      <alignment horizontal="center" vertical="center" wrapText="1"/>
    </xf>
    <xf numFmtId="49" fontId="0" fillId="2" borderId="8" xfId="0" applyNumberFormat="1" applyFont="1" applyFill="1" applyBorder="1" applyAlignment="1">
      <alignment horizontal="center" vertical="center" wrapText="1"/>
    </xf>
    <xf numFmtId="49" fontId="0" fillId="2" borderId="13" xfId="0" applyNumberFormat="1" applyFont="1" applyFill="1" applyBorder="1" applyAlignment="1">
      <alignment horizontal="center" vertical="center" wrapText="1"/>
    </xf>
    <xf numFmtId="49" fontId="0" fillId="2" borderId="9"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0" fillId="0" borderId="2" xfId="0" applyNumberFormat="1" applyFont="1" applyBorder="1" applyAlignment="1">
      <alignment horizontal="center" vertical="center" wrapText="1"/>
    </xf>
    <xf numFmtId="0" fontId="0" fillId="0" borderId="11" xfId="0" applyNumberFormat="1" applyFont="1" applyBorder="1" applyAlignment="1">
      <alignment horizontal="center" vertical="center" wrapText="1"/>
    </xf>
    <xf numFmtId="49" fontId="0" fillId="0" borderId="11" xfId="0" applyNumberFormat="1" applyFont="1" applyBorder="1" applyAlignment="1">
      <alignment horizontal="center" vertical="center" wrapText="1"/>
    </xf>
    <xf numFmtId="49" fontId="0" fillId="0" borderId="12" xfId="0"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3 2" xfId="49"/>
  </cellStyles>
  <tableStyles count="0" defaultTableStyle="TableStyleMedium2" defaultPivotStyle="PivotStyleLight16"/>
  <colors>
    <mruColors>
      <color rgb="0092D050"/>
      <color rgb="00FFFF00"/>
      <color rgb="00FF0000"/>
      <color rgb="0000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9" Type="http://schemas.openxmlformats.org/officeDocument/2006/relationships/image" Target="media/image121.jpeg"/><Relationship Id="rId98" Type="http://schemas.openxmlformats.org/officeDocument/2006/relationships/image" Target="media/image120.jpeg"/><Relationship Id="rId97" Type="http://schemas.openxmlformats.org/officeDocument/2006/relationships/image" Target="media/image119.jpeg"/><Relationship Id="rId96" Type="http://schemas.openxmlformats.org/officeDocument/2006/relationships/image" Target="media/image118.jpeg"/><Relationship Id="rId95" Type="http://schemas.openxmlformats.org/officeDocument/2006/relationships/image" Target="media/image117.jpeg"/><Relationship Id="rId94" Type="http://schemas.openxmlformats.org/officeDocument/2006/relationships/image" Target="media/image116.jpeg"/><Relationship Id="rId93" Type="http://schemas.openxmlformats.org/officeDocument/2006/relationships/image" Target="media/image115.jpeg"/><Relationship Id="rId92" Type="http://schemas.openxmlformats.org/officeDocument/2006/relationships/image" Target="media/image114.jpeg"/><Relationship Id="rId91" Type="http://schemas.openxmlformats.org/officeDocument/2006/relationships/image" Target="media/image113.jpeg"/><Relationship Id="rId90" Type="http://schemas.openxmlformats.org/officeDocument/2006/relationships/image" Target="media/image112.jpeg"/><Relationship Id="rId9" Type="http://schemas.openxmlformats.org/officeDocument/2006/relationships/image" Target="media/image31.jpeg"/><Relationship Id="rId89" Type="http://schemas.openxmlformats.org/officeDocument/2006/relationships/image" Target="media/image111.jpeg"/><Relationship Id="rId88" Type="http://schemas.openxmlformats.org/officeDocument/2006/relationships/image" Target="media/image110.jpeg"/><Relationship Id="rId87" Type="http://schemas.openxmlformats.org/officeDocument/2006/relationships/image" Target="media/image109.jpeg"/><Relationship Id="rId86" Type="http://schemas.openxmlformats.org/officeDocument/2006/relationships/image" Target="media/image108.jpeg"/><Relationship Id="rId85" Type="http://schemas.openxmlformats.org/officeDocument/2006/relationships/image" Target="media/image107.jpeg"/><Relationship Id="rId84" Type="http://schemas.openxmlformats.org/officeDocument/2006/relationships/image" Target="media/image106.jpeg"/><Relationship Id="rId83" Type="http://schemas.openxmlformats.org/officeDocument/2006/relationships/image" Target="media/image105.jpeg"/><Relationship Id="rId82" Type="http://schemas.openxmlformats.org/officeDocument/2006/relationships/image" Target="media/image104.jpeg"/><Relationship Id="rId81" Type="http://schemas.openxmlformats.org/officeDocument/2006/relationships/image" Target="media/image103.jpeg"/><Relationship Id="rId80" Type="http://schemas.openxmlformats.org/officeDocument/2006/relationships/image" Target="media/image102.jpeg"/><Relationship Id="rId8" Type="http://schemas.openxmlformats.org/officeDocument/2006/relationships/image" Target="media/image30.jpeg"/><Relationship Id="rId79" Type="http://schemas.openxmlformats.org/officeDocument/2006/relationships/image" Target="media/image101.jpeg"/><Relationship Id="rId78" Type="http://schemas.openxmlformats.org/officeDocument/2006/relationships/image" Target="media/image100.jpeg"/><Relationship Id="rId77" Type="http://schemas.openxmlformats.org/officeDocument/2006/relationships/image" Target="media/image99.jpeg"/><Relationship Id="rId76" Type="http://schemas.openxmlformats.org/officeDocument/2006/relationships/image" Target="media/image98.jpeg"/><Relationship Id="rId75" Type="http://schemas.openxmlformats.org/officeDocument/2006/relationships/image" Target="media/image97.jpeg"/><Relationship Id="rId74" Type="http://schemas.openxmlformats.org/officeDocument/2006/relationships/image" Target="media/image96.jpeg"/><Relationship Id="rId73" Type="http://schemas.openxmlformats.org/officeDocument/2006/relationships/image" Target="media/image95.jpeg"/><Relationship Id="rId72" Type="http://schemas.openxmlformats.org/officeDocument/2006/relationships/image" Target="media/image94.jpeg"/><Relationship Id="rId71" Type="http://schemas.openxmlformats.org/officeDocument/2006/relationships/image" Target="media/image93.jpeg"/><Relationship Id="rId70" Type="http://schemas.openxmlformats.org/officeDocument/2006/relationships/image" Target="media/image92.jpeg"/><Relationship Id="rId7" Type="http://schemas.openxmlformats.org/officeDocument/2006/relationships/image" Target="media/image29.jpeg"/><Relationship Id="rId69" Type="http://schemas.openxmlformats.org/officeDocument/2006/relationships/image" Target="media/image91.jpeg"/><Relationship Id="rId68" Type="http://schemas.openxmlformats.org/officeDocument/2006/relationships/image" Target="media/image90.jpeg"/><Relationship Id="rId67" Type="http://schemas.openxmlformats.org/officeDocument/2006/relationships/image" Target="media/image89.jpeg"/><Relationship Id="rId66" Type="http://schemas.openxmlformats.org/officeDocument/2006/relationships/image" Target="media/image88.jpeg"/><Relationship Id="rId65" Type="http://schemas.openxmlformats.org/officeDocument/2006/relationships/image" Target="media/image87.jpeg"/><Relationship Id="rId64" Type="http://schemas.openxmlformats.org/officeDocument/2006/relationships/image" Target="media/image86.jpeg"/><Relationship Id="rId63" Type="http://schemas.openxmlformats.org/officeDocument/2006/relationships/image" Target="media/image85.jpeg"/><Relationship Id="rId62" Type="http://schemas.openxmlformats.org/officeDocument/2006/relationships/image" Target="media/image84.jpeg"/><Relationship Id="rId61" Type="http://schemas.openxmlformats.org/officeDocument/2006/relationships/image" Target="media/image83.jpeg"/><Relationship Id="rId60" Type="http://schemas.openxmlformats.org/officeDocument/2006/relationships/image" Target="media/image82.jpeg"/><Relationship Id="rId6" Type="http://schemas.openxmlformats.org/officeDocument/2006/relationships/image" Target="media/image28.jpeg"/><Relationship Id="rId59" Type="http://schemas.openxmlformats.org/officeDocument/2006/relationships/image" Target="media/image81.jpeg"/><Relationship Id="rId58" Type="http://schemas.openxmlformats.org/officeDocument/2006/relationships/image" Target="media/image80.jpeg"/><Relationship Id="rId57" Type="http://schemas.openxmlformats.org/officeDocument/2006/relationships/image" Target="media/image79.jpeg"/><Relationship Id="rId56" Type="http://schemas.openxmlformats.org/officeDocument/2006/relationships/image" Target="media/image78.jpeg"/><Relationship Id="rId55" Type="http://schemas.openxmlformats.org/officeDocument/2006/relationships/image" Target="media/image77.jpeg"/><Relationship Id="rId54" Type="http://schemas.openxmlformats.org/officeDocument/2006/relationships/image" Target="media/image76.jpeg"/><Relationship Id="rId53" Type="http://schemas.openxmlformats.org/officeDocument/2006/relationships/image" Target="media/image75.jpeg"/><Relationship Id="rId52" Type="http://schemas.openxmlformats.org/officeDocument/2006/relationships/image" Target="media/image74.jpeg"/><Relationship Id="rId51" Type="http://schemas.openxmlformats.org/officeDocument/2006/relationships/image" Target="media/image73.jpeg"/><Relationship Id="rId50" Type="http://schemas.openxmlformats.org/officeDocument/2006/relationships/image" Target="media/image72.jpeg"/><Relationship Id="rId5" Type="http://schemas.openxmlformats.org/officeDocument/2006/relationships/image" Target="media/image27.jpeg"/><Relationship Id="rId49" Type="http://schemas.openxmlformats.org/officeDocument/2006/relationships/image" Target="media/image71.jpeg"/><Relationship Id="rId48" Type="http://schemas.openxmlformats.org/officeDocument/2006/relationships/image" Target="media/image70.jpeg"/><Relationship Id="rId47" Type="http://schemas.openxmlformats.org/officeDocument/2006/relationships/image" Target="media/image69.jpeg"/><Relationship Id="rId46" Type="http://schemas.openxmlformats.org/officeDocument/2006/relationships/image" Target="media/image68.jpeg"/><Relationship Id="rId45" Type="http://schemas.openxmlformats.org/officeDocument/2006/relationships/image" Target="media/image67.jpeg"/><Relationship Id="rId44" Type="http://schemas.openxmlformats.org/officeDocument/2006/relationships/image" Target="media/image66.jpeg"/><Relationship Id="rId43" Type="http://schemas.openxmlformats.org/officeDocument/2006/relationships/image" Target="media/image65.jpeg"/><Relationship Id="rId42" Type="http://schemas.openxmlformats.org/officeDocument/2006/relationships/image" Target="media/image64.jpeg"/><Relationship Id="rId41" Type="http://schemas.openxmlformats.org/officeDocument/2006/relationships/image" Target="media/image63.jpeg"/><Relationship Id="rId40" Type="http://schemas.openxmlformats.org/officeDocument/2006/relationships/image" Target="media/image62.jpeg"/><Relationship Id="rId4" Type="http://schemas.openxmlformats.org/officeDocument/2006/relationships/image" Target="media/image26.jpeg"/><Relationship Id="rId396" Type="http://schemas.openxmlformats.org/officeDocument/2006/relationships/image" Target="media/image418.png"/><Relationship Id="rId395" Type="http://schemas.openxmlformats.org/officeDocument/2006/relationships/image" Target="media/image417.png"/><Relationship Id="rId394" Type="http://schemas.openxmlformats.org/officeDocument/2006/relationships/image" Target="media/image416.png"/><Relationship Id="rId393" Type="http://schemas.openxmlformats.org/officeDocument/2006/relationships/image" Target="media/image415.png"/><Relationship Id="rId392" Type="http://schemas.openxmlformats.org/officeDocument/2006/relationships/image" Target="media/image414.jpeg"/><Relationship Id="rId391" Type="http://schemas.openxmlformats.org/officeDocument/2006/relationships/image" Target="media/image413.png"/><Relationship Id="rId390" Type="http://schemas.openxmlformats.org/officeDocument/2006/relationships/image" Target="media/image412.png"/><Relationship Id="rId39" Type="http://schemas.openxmlformats.org/officeDocument/2006/relationships/image" Target="media/image61.jpeg"/><Relationship Id="rId389" Type="http://schemas.openxmlformats.org/officeDocument/2006/relationships/image" Target="media/image411.png"/><Relationship Id="rId388" Type="http://schemas.openxmlformats.org/officeDocument/2006/relationships/image" Target="media/image410.png"/><Relationship Id="rId387" Type="http://schemas.openxmlformats.org/officeDocument/2006/relationships/image" Target="media/image409.png"/><Relationship Id="rId386" Type="http://schemas.openxmlformats.org/officeDocument/2006/relationships/image" Target="media/image408.jpeg"/><Relationship Id="rId385" Type="http://schemas.openxmlformats.org/officeDocument/2006/relationships/image" Target="media/image407.png"/><Relationship Id="rId384" Type="http://schemas.openxmlformats.org/officeDocument/2006/relationships/image" Target="media/image406.jpeg"/><Relationship Id="rId383" Type="http://schemas.openxmlformats.org/officeDocument/2006/relationships/image" Target="media/image405.jpeg"/><Relationship Id="rId382" Type="http://schemas.openxmlformats.org/officeDocument/2006/relationships/image" Target="media/image404.jpeg"/><Relationship Id="rId381" Type="http://schemas.openxmlformats.org/officeDocument/2006/relationships/image" Target="media/image403.jpeg"/><Relationship Id="rId380" Type="http://schemas.openxmlformats.org/officeDocument/2006/relationships/image" Target="media/image402.png"/><Relationship Id="rId38" Type="http://schemas.openxmlformats.org/officeDocument/2006/relationships/image" Target="media/image60.jpeg"/><Relationship Id="rId379" Type="http://schemas.openxmlformats.org/officeDocument/2006/relationships/image" Target="media/image401.png"/><Relationship Id="rId378" Type="http://schemas.openxmlformats.org/officeDocument/2006/relationships/image" Target="media/image400.png"/><Relationship Id="rId377" Type="http://schemas.openxmlformats.org/officeDocument/2006/relationships/image" Target="media/image399.png"/><Relationship Id="rId376" Type="http://schemas.openxmlformats.org/officeDocument/2006/relationships/image" Target="media/image398.png"/><Relationship Id="rId375" Type="http://schemas.openxmlformats.org/officeDocument/2006/relationships/image" Target="media/image397.jpeg"/><Relationship Id="rId374" Type="http://schemas.openxmlformats.org/officeDocument/2006/relationships/image" Target="media/image396.jpeg"/><Relationship Id="rId373" Type="http://schemas.openxmlformats.org/officeDocument/2006/relationships/image" Target="media/image395.jpeg"/><Relationship Id="rId372" Type="http://schemas.openxmlformats.org/officeDocument/2006/relationships/image" Target="media/image394.jpeg"/><Relationship Id="rId371" Type="http://schemas.openxmlformats.org/officeDocument/2006/relationships/image" Target="media/image393.jpeg"/><Relationship Id="rId370" Type="http://schemas.openxmlformats.org/officeDocument/2006/relationships/image" Target="media/image392.jpeg"/><Relationship Id="rId37" Type="http://schemas.openxmlformats.org/officeDocument/2006/relationships/image" Target="media/image59.jpeg"/><Relationship Id="rId369" Type="http://schemas.openxmlformats.org/officeDocument/2006/relationships/image" Target="media/image391.jpeg"/><Relationship Id="rId368" Type="http://schemas.openxmlformats.org/officeDocument/2006/relationships/image" Target="media/image390.jpeg"/><Relationship Id="rId367" Type="http://schemas.openxmlformats.org/officeDocument/2006/relationships/image" Target="media/image389.jpeg"/><Relationship Id="rId366" Type="http://schemas.openxmlformats.org/officeDocument/2006/relationships/image" Target="media/image388.jpeg"/><Relationship Id="rId365" Type="http://schemas.openxmlformats.org/officeDocument/2006/relationships/image" Target="media/image387.jpeg"/><Relationship Id="rId364" Type="http://schemas.openxmlformats.org/officeDocument/2006/relationships/image" Target="media/image386.jpeg"/><Relationship Id="rId363" Type="http://schemas.openxmlformats.org/officeDocument/2006/relationships/image" Target="media/image385.jpeg"/><Relationship Id="rId362" Type="http://schemas.openxmlformats.org/officeDocument/2006/relationships/image" Target="media/image384.jpeg"/><Relationship Id="rId361" Type="http://schemas.openxmlformats.org/officeDocument/2006/relationships/image" Target="media/image383.jpeg"/><Relationship Id="rId360" Type="http://schemas.openxmlformats.org/officeDocument/2006/relationships/image" Target="media/image382.jpeg"/><Relationship Id="rId36" Type="http://schemas.openxmlformats.org/officeDocument/2006/relationships/image" Target="media/image58.jpeg"/><Relationship Id="rId359" Type="http://schemas.openxmlformats.org/officeDocument/2006/relationships/image" Target="media/image381.jpeg"/><Relationship Id="rId358" Type="http://schemas.openxmlformats.org/officeDocument/2006/relationships/image" Target="media/image380.jpeg"/><Relationship Id="rId357" Type="http://schemas.openxmlformats.org/officeDocument/2006/relationships/image" Target="media/image379.jpeg"/><Relationship Id="rId356" Type="http://schemas.openxmlformats.org/officeDocument/2006/relationships/image" Target="media/image378.jpeg"/><Relationship Id="rId355" Type="http://schemas.openxmlformats.org/officeDocument/2006/relationships/image" Target="media/image377.jpeg"/><Relationship Id="rId354" Type="http://schemas.openxmlformats.org/officeDocument/2006/relationships/image" Target="media/image376.jpeg"/><Relationship Id="rId353" Type="http://schemas.openxmlformats.org/officeDocument/2006/relationships/image" Target="media/image375.jpeg"/><Relationship Id="rId352" Type="http://schemas.openxmlformats.org/officeDocument/2006/relationships/image" Target="media/image374.jpeg"/><Relationship Id="rId351" Type="http://schemas.openxmlformats.org/officeDocument/2006/relationships/image" Target="media/image373.jpeg"/><Relationship Id="rId350" Type="http://schemas.openxmlformats.org/officeDocument/2006/relationships/image" Target="media/image372.jpeg"/><Relationship Id="rId35" Type="http://schemas.openxmlformats.org/officeDocument/2006/relationships/image" Target="media/image57.jpeg"/><Relationship Id="rId349" Type="http://schemas.openxmlformats.org/officeDocument/2006/relationships/image" Target="media/image371.jpeg"/><Relationship Id="rId348" Type="http://schemas.openxmlformats.org/officeDocument/2006/relationships/image" Target="media/image370.jpeg"/><Relationship Id="rId347" Type="http://schemas.openxmlformats.org/officeDocument/2006/relationships/image" Target="media/image369.jpeg"/><Relationship Id="rId346" Type="http://schemas.openxmlformats.org/officeDocument/2006/relationships/image" Target="media/image368.jpeg"/><Relationship Id="rId345" Type="http://schemas.openxmlformats.org/officeDocument/2006/relationships/image" Target="media/image367.jpeg"/><Relationship Id="rId344" Type="http://schemas.openxmlformats.org/officeDocument/2006/relationships/image" Target="media/image366.jpeg"/><Relationship Id="rId343" Type="http://schemas.openxmlformats.org/officeDocument/2006/relationships/image" Target="media/image365.jpeg"/><Relationship Id="rId342" Type="http://schemas.openxmlformats.org/officeDocument/2006/relationships/image" Target="media/image364.jpeg"/><Relationship Id="rId341" Type="http://schemas.openxmlformats.org/officeDocument/2006/relationships/image" Target="media/image363.jpeg"/><Relationship Id="rId340" Type="http://schemas.openxmlformats.org/officeDocument/2006/relationships/image" Target="media/image362.jpeg"/><Relationship Id="rId34" Type="http://schemas.openxmlformats.org/officeDocument/2006/relationships/image" Target="media/image56.jpeg"/><Relationship Id="rId339" Type="http://schemas.openxmlformats.org/officeDocument/2006/relationships/image" Target="media/image361.jpeg"/><Relationship Id="rId338" Type="http://schemas.openxmlformats.org/officeDocument/2006/relationships/image" Target="media/image360.jpeg"/><Relationship Id="rId337" Type="http://schemas.openxmlformats.org/officeDocument/2006/relationships/image" Target="media/image359.jpeg"/><Relationship Id="rId336" Type="http://schemas.openxmlformats.org/officeDocument/2006/relationships/image" Target="media/image358.jpeg"/><Relationship Id="rId335" Type="http://schemas.openxmlformats.org/officeDocument/2006/relationships/image" Target="media/image357.jpeg"/><Relationship Id="rId334" Type="http://schemas.openxmlformats.org/officeDocument/2006/relationships/image" Target="media/image356.jpeg"/><Relationship Id="rId333" Type="http://schemas.openxmlformats.org/officeDocument/2006/relationships/image" Target="media/image355.jpeg"/><Relationship Id="rId332" Type="http://schemas.openxmlformats.org/officeDocument/2006/relationships/image" Target="media/image354.jpeg"/><Relationship Id="rId331" Type="http://schemas.openxmlformats.org/officeDocument/2006/relationships/image" Target="media/image353.jpeg"/><Relationship Id="rId330" Type="http://schemas.openxmlformats.org/officeDocument/2006/relationships/image" Target="media/image352.jpeg"/><Relationship Id="rId33" Type="http://schemas.openxmlformats.org/officeDocument/2006/relationships/image" Target="media/image55.jpeg"/><Relationship Id="rId329" Type="http://schemas.openxmlformats.org/officeDocument/2006/relationships/image" Target="media/image351.jpeg"/><Relationship Id="rId328" Type="http://schemas.openxmlformats.org/officeDocument/2006/relationships/image" Target="media/image350.jpeg"/><Relationship Id="rId327" Type="http://schemas.openxmlformats.org/officeDocument/2006/relationships/image" Target="media/image349.jpeg"/><Relationship Id="rId326" Type="http://schemas.openxmlformats.org/officeDocument/2006/relationships/image" Target="media/image348.jpeg"/><Relationship Id="rId325" Type="http://schemas.openxmlformats.org/officeDocument/2006/relationships/image" Target="media/image347.jpeg"/><Relationship Id="rId324" Type="http://schemas.openxmlformats.org/officeDocument/2006/relationships/image" Target="media/image346.jpeg"/><Relationship Id="rId323" Type="http://schemas.openxmlformats.org/officeDocument/2006/relationships/image" Target="media/image345.jpeg"/><Relationship Id="rId322" Type="http://schemas.openxmlformats.org/officeDocument/2006/relationships/image" Target="media/image344.jpeg"/><Relationship Id="rId321" Type="http://schemas.openxmlformats.org/officeDocument/2006/relationships/image" Target="media/image343.jpeg"/><Relationship Id="rId320" Type="http://schemas.openxmlformats.org/officeDocument/2006/relationships/image" Target="media/image342.jpeg"/><Relationship Id="rId32" Type="http://schemas.openxmlformats.org/officeDocument/2006/relationships/image" Target="media/image54.jpeg"/><Relationship Id="rId319" Type="http://schemas.openxmlformats.org/officeDocument/2006/relationships/image" Target="media/image341.jpeg"/><Relationship Id="rId318" Type="http://schemas.openxmlformats.org/officeDocument/2006/relationships/image" Target="media/image340.jpeg"/><Relationship Id="rId317" Type="http://schemas.openxmlformats.org/officeDocument/2006/relationships/image" Target="media/image339.jpeg"/><Relationship Id="rId316" Type="http://schemas.openxmlformats.org/officeDocument/2006/relationships/image" Target="media/image338.jpeg"/><Relationship Id="rId315" Type="http://schemas.openxmlformats.org/officeDocument/2006/relationships/image" Target="media/image337.jpeg"/><Relationship Id="rId314" Type="http://schemas.openxmlformats.org/officeDocument/2006/relationships/image" Target="media/image336.jpeg"/><Relationship Id="rId313" Type="http://schemas.openxmlformats.org/officeDocument/2006/relationships/image" Target="media/image335.jpeg"/><Relationship Id="rId312" Type="http://schemas.openxmlformats.org/officeDocument/2006/relationships/image" Target="media/image334.jpeg"/><Relationship Id="rId311" Type="http://schemas.openxmlformats.org/officeDocument/2006/relationships/image" Target="media/image333.jpeg"/><Relationship Id="rId310" Type="http://schemas.openxmlformats.org/officeDocument/2006/relationships/image" Target="media/image332.jpeg"/><Relationship Id="rId31" Type="http://schemas.openxmlformats.org/officeDocument/2006/relationships/image" Target="media/image53.jpeg"/><Relationship Id="rId309" Type="http://schemas.openxmlformats.org/officeDocument/2006/relationships/image" Target="media/image331.jpeg"/><Relationship Id="rId308" Type="http://schemas.openxmlformats.org/officeDocument/2006/relationships/image" Target="media/image330.jpeg"/><Relationship Id="rId307" Type="http://schemas.openxmlformats.org/officeDocument/2006/relationships/image" Target="media/image329.jpeg"/><Relationship Id="rId306" Type="http://schemas.openxmlformats.org/officeDocument/2006/relationships/image" Target="media/image328.jpeg"/><Relationship Id="rId305" Type="http://schemas.openxmlformats.org/officeDocument/2006/relationships/image" Target="media/image327.png"/><Relationship Id="rId304" Type="http://schemas.openxmlformats.org/officeDocument/2006/relationships/image" Target="media/image326.png"/><Relationship Id="rId303" Type="http://schemas.openxmlformats.org/officeDocument/2006/relationships/image" Target="media/image325.png"/><Relationship Id="rId302" Type="http://schemas.openxmlformats.org/officeDocument/2006/relationships/image" Target="media/image324.png"/><Relationship Id="rId301" Type="http://schemas.openxmlformats.org/officeDocument/2006/relationships/image" Target="media/image323.png"/><Relationship Id="rId300" Type="http://schemas.openxmlformats.org/officeDocument/2006/relationships/image" Target="media/image322.png"/><Relationship Id="rId30" Type="http://schemas.openxmlformats.org/officeDocument/2006/relationships/image" Target="media/image52.jpeg"/><Relationship Id="rId3" Type="http://schemas.openxmlformats.org/officeDocument/2006/relationships/image" Target="media/image25.jpeg"/><Relationship Id="rId299" Type="http://schemas.openxmlformats.org/officeDocument/2006/relationships/image" Target="media/image321.png"/><Relationship Id="rId298" Type="http://schemas.openxmlformats.org/officeDocument/2006/relationships/image" Target="media/image320.png"/><Relationship Id="rId297" Type="http://schemas.openxmlformats.org/officeDocument/2006/relationships/image" Target="media/image319.png"/><Relationship Id="rId296" Type="http://schemas.openxmlformats.org/officeDocument/2006/relationships/image" Target="media/image318.png"/><Relationship Id="rId295" Type="http://schemas.openxmlformats.org/officeDocument/2006/relationships/image" Target="media/image317.png"/><Relationship Id="rId294" Type="http://schemas.openxmlformats.org/officeDocument/2006/relationships/image" Target="media/image316.png"/><Relationship Id="rId293" Type="http://schemas.openxmlformats.org/officeDocument/2006/relationships/image" Target="media/image315.png"/><Relationship Id="rId292" Type="http://schemas.openxmlformats.org/officeDocument/2006/relationships/image" Target="media/image314.jpeg"/><Relationship Id="rId291" Type="http://schemas.openxmlformats.org/officeDocument/2006/relationships/image" Target="media/image313.jpeg"/><Relationship Id="rId290" Type="http://schemas.openxmlformats.org/officeDocument/2006/relationships/image" Target="media/image312.jpeg"/><Relationship Id="rId29" Type="http://schemas.openxmlformats.org/officeDocument/2006/relationships/image" Target="media/image51.jpeg"/><Relationship Id="rId289" Type="http://schemas.openxmlformats.org/officeDocument/2006/relationships/image" Target="media/image311.jpeg"/><Relationship Id="rId288" Type="http://schemas.openxmlformats.org/officeDocument/2006/relationships/image" Target="media/image310.jpeg"/><Relationship Id="rId287" Type="http://schemas.openxmlformats.org/officeDocument/2006/relationships/image" Target="media/image309.jpeg"/><Relationship Id="rId286" Type="http://schemas.openxmlformats.org/officeDocument/2006/relationships/image" Target="media/image308.jpeg"/><Relationship Id="rId285" Type="http://schemas.openxmlformats.org/officeDocument/2006/relationships/image" Target="media/image307.jpeg"/><Relationship Id="rId284" Type="http://schemas.openxmlformats.org/officeDocument/2006/relationships/image" Target="media/image306.jpeg"/><Relationship Id="rId283" Type="http://schemas.openxmlformats.org/officeDocument/2006/relationships/image" Target="media/image305.jpeg"/><Relationship Id="rId282" Type="http://schemas.openxmlformats.org/officeDocument/2006/relationships/image" Target="media/image304.jpeg"/><Relationship Id="rId281" Type="http://schemas.openxmlformats.org/officeDocument/2006/relationships/image" Target="media/image303.jpeg"/><Relationship Id="rId280" Type="http://schemas.openxmlformats.org/officeDocument/2006/relationships/image" Target="media/image302.jpeg"/><Relationship Id="rId28" Type="http://schemas.openxmlformats.org/officeDocument/2006/relationships/image" Target="media/image50.jpeg"/><Relationship Id="rId279" Type="http://schemas.openxmlformats.org/officeDocument/2006/relationships/image" Target="media/image301.jpeg"/><Relationship Id="rId278" Type="http://schemas.openxmlformats.org/officeDocument/2006/relationships/image" Target="media/image300.jpeg"/><Relationship Id="rId277" Type="http://schemas.openxmlformats.org/officeDocument/2006/relationships/image" Target="media/image299.jpeg"/><Relationship Id="rId276" Type="http://schemas.openxmlformats.org/officeDocument/2006/relationships/image" Target="media/image298.jpeg"/><Relationship Id="rId275" Type="http://schemas.openxmlformats.org/officeDocument/2006/relationships/image" Target="media/image297.jpeg"/><Relationship Id="rId274" Type="http://schemas.openxmlformats.org/officeDocument/2006/relationships/image" Target="media/image296.jpeg"/><Relationship Id="rId273" Type="http://schemas.openxmlformats.org/officeDocument/2006/relationships/image" Target="media/image295.jpeg"/><Relationship Id="rId272" Type="http://schemas.openxmlformats.org/officeDocument/2006/relationships/image" Target="media/image294.jpeg"/><Relationship Id="rId271" Type="http://schemas.openxmlformats.org/officeDocument/2006/relationships/image" Target="media/image293.jpeg"/><Relationship Id="rId270" Type="http://schemas.openxmlformats.org/officeDocument/2006/relationships/image" Target="media/image292.jpeg"/><Relationship Id="rId27" Type="http://schemas.openxmlformats.org/officeDocument/2006/relationships/image" Target="media/image49.jpeg"/><Relationship Id="rId269" Type="http://schemas.openxmlformats.org/officeDocument/2006/relationships/image" Target="media/image291.jpeg"/><Relationship Id="rId268" Type="http://schemas.openxmlformats.org/officeDocument/2006/relationships/image" Target="media/image290.jpeg"/><Relationship Id="rId267" Type="http://schemas.openxmlformats.org/officeDocument/2006/relationships/image" Target="media/image289.jpeg"/><Relationship Id="rId266" Type="http://schemas.openxmlformats.org/officeDocument/2006/relationships/image" Target="media/image288.jpeg"/><Relationship Id="rId265" Type="http://schemas.openxmlformats.org/officeDocument/2006/relationships/image" Target="media/image287.jpeg"/><Relationship Id="rId264" Type="http://schemas.openxmlformats.org/officeDocument/2006/relationships/image" Target="media/image286.jpeg"/><Relationship Id="rId263" Type="http://schemas.openxmlformats.org/officeDocument/2006/relationships/image" Target="media/image285.jpeg"/><Relationship Id="rId262" Type="http://schemas.openxmlformats.org/officeDocument/2006/relationships/image" Target="media/image284.jpeg"/><Relationship Id="rId261" Type="http://schemas.openxmlformats.org/officeDocument/2006/relationships/image" Target="media/image283.jpeg"/><Relationship Id="rId260" Type="http://schemas.openxmlformats.org/officeDocument/2006/relationships/image" Target="media/image282.jpeg"/><Relationship Id="rId26" Type="http://schemas.openxmlformats.org/officeDocument/2006/relationships/image" Target="media/image48.jpeg"/><Relationship Id="rId259" Type="http://schemas.openxmlformats.org/officeDocument/2006/relationships/image" Target="media/image281.jpeg"/><Relationship Id="rId258" Type="http://schemas.openxmlformats.org/officeDocument/2006/relationships/image" Target="media/image280.jpeg"/><Relationship Id="rId257" Type="http://schemas.openxmlformats.org/officeDocument/2006/relationships/image" Target="media/image279.jpeg"/><Relationship Id="rId256" Type="http://schemas.openxmlformats.org/officeDocument/2006/relationships/image" Target="media/image278.jpeg"/><Relationship Id="rId255" Type="http://schemas.openxmlformats.org/officeDocument/2006/relationships/image" Target="media/image277.jpeg"/><Relationship Id="rId254" Type="http://schemas.openxmlformats.org/officeDocument/2006/relationships/image" Target="media/image276.jpeg"/><Relationship Id="rId253" Type="http://schemas.openxmlformats.org/officeDocument/2006/relationships/image" Target="media/image275.jpeg"/><Relationship Id="rId252" Type="http://schemas.openxmlformats.org/officeDocument/2006/relationships/image" Target="media/image274.jpeg"/><Relationship Id="rId251" Type="http://schemas.openxmlformats.org/officeDocument/2006/relationships/image" Target="media/image273.jpeg"/><Relationship Id="rId250" Type="http://schemas.openxmlformats.org/officeDocument/2006/relationships/image" Target="media/image272.jpeg"/><Relationship Id="rId25" Type="http://schemas.openxmlformats.org/officeDocument/2006/relationships/image" Target="media/image47.jpeg"/><Relationship Id="rId249" Type="http://schemas.openxmlformats.org/officeDocument/2006/relationships/image" Target="media/image271.jpeg"/><Relationship Id="rId248" Type="http://schemas.openxmlformats.org/officeDocument/2006/relationships/image" Target="media/image270.jpeg"/><Relationship Id="rId247" Type="http://schemas.openxmlformats.org/officeDocument/2006/relationships/image" Target="media/image269.jpeg"/><Relationship Id="rId246" Type="http://schemas.openxmlformats.org/officeDocument/2006/relationships/image" Target="media/image268.jpeg"/><Relationship Id="rId245" Type="http://schemas.openxmlformats.org/officeDocument/2006/relationships/image" Target="media/image267.jpeg"/><Relationship Id="rId244" Type="http://schemas.openxmlformats.org/officeDocument/2006/relationships/image" Target="media/image266.jpeg"/><Relationship Id="rId243" Type="http://schemas.openxmlformats.org/officeDocument/2006/relationships/image" Target="media/image265.jpeg"/><Relationship Id="rId242" Type="http://schemas.openxmlformats.org/officeDocument/2006/relationships/image" Target="media/image264.jpeg"/><Relationship Id="rId241" Type="http://schemas.openxmlformats.org/officeDocument/2006/relationships/image" Target="media/image263.jpeg"/><Relationship Id="rId240" Type="http://schemas.openxmlformats.org/officeDocument/2006/relationships/image" Target="media/image262.png"/><Relationship Id="rId24" Type="http://schemas.openxmlformats.org/officeDocument/2006/relationships/image" Target="media/image46.jpeg"/><Relationship Id="rId239" Type="http://schemas.openxmlformats.org/officeDocument/2006/relationships/image" Target="media/image261.png"/><Relationship Id="rId238" Type="http://schemas.openxmlformats.org/officeDocument/2006/relationships/image" Target="media/image260.png"/><Relationship Id="rId237" Type="http://schemas.openxmlformats.org/officeDocument/2006/relationships/image" Target="media/image259.png"/><Relationship Id="rId236" Type="http://schemas.openxmlformats.org/officeDocument/2006/relationships/image" Target="media/image258.png"/><Relationship Id="rId235" Type="http://schemas.openxmlformats.org/officeDocument/2006/relationships/image" Target="media/image257.png"/><Relationship Id="rId234" Type="http://schemas.openxmlformats.org/officeDocument/2006/relationships/image" Target="media/image256.png"/><Relationship Id="rId233" Type="http://schemas.openxmlformats.org/officeDocument/2006/relationships/image" Target="media/image255.png"/><Relationship Id="rId232" Type="http://schemas.openxmlformats.org/officeDocument/2006/relationships/image" Target="media/image254.png"/><Relationship Id="rId231" Type="http://schemas.openxmlformats.org/officeDocument/2006/relationships/image" Target="media/image253.jpeg"/><Relationship Id="rId230" Type="http://schemas.openxmlformats.org/officeDocument/2006/relationships/image" Target="media/image252.jpeg"/><Relationship Id="rId23" Type="http://schemas.openxmlformats.org/officeDocument/2006/relationships/image" Target="media/image45.jpeg"/><Relationship Id="rId229" Type="http://schemas.openxmlformats.org/officeDocument/2006/relationships/image" Target="media/image251.jpeg"/><Relationship Id="rId228" Type="http://schemas.openxmlformats.org/officeDocument/2006/relationships/image" Target="media/image250.jpeg"/><Relationship Id="rId227" Type="http://schemas.openxmlformats.org/officeDocument/2006/relationships/image" Target="media/image249.jpeg"/><Relationship Id="rId226" Type="http://schemas.openxmlformats.org/officeDocument/2006/relationships/image" Target="media/image248.jpeg"/><Relationship Id="rId225" Type="http://schemas.openxmlformats.org/officeDocument/2006/relationships/image" Target="media/image247.jpeg"/><Relationship Id="rId224" Type="http://schemas.openxmlformats.org/officeDocument/2006/relationships/image" Target="media/image246.jpeg"/><Relationship Id="rId223" Type="http://schemas.openxmlformats.org/officeDocument/2006/relationships/image" Target="media/image245.png"/><Relationship Id="rId222" Type="http://schemas.openxmlformats.org/officeDocument/2006/relationships/image" Target="media/image244.png"/><Relationship Id="rId221" Type="http://schemas.openxmlformats.org/officeDocument/2006/relationships/image" Target="media/image243.png"/><Relationship Id="rId220" Type="http://schemas.openxmlformats.org/officeDocument/2006/relationships/image" Target="media/image242.png"/><Relationship Id="rId22" Type="http://schemas.openxmlformats.org/officeDocument/2006/relationships/image" Target="media/image44.jpeg"/><Relationship Id="rId219" Type="http://schemas.openxmlformats.org/officeDocument/2006/relationships/image" Target="media/image241.png"/><Relationship Id="rId218" Type="http://schemas.openxmlformats.org/officeDocument/2006/relationships/image" Target="media/image240.png"/><Relationship Id="rId217" Type="http://schemas.openxmlformats.org/officeDocument/2006/relationships/image" Target="media/image239.png"/><Relationship Id="rId216" Type="http://schemas.openxmlformats.org/officeDocument/2006/relationships/image" Target="media/image238.png"/><Relationship Id="rId215" Type="http://schemas.openxmlformats.org/officeDocument/2006/relationships/image" Target="media/image237.png"/><Relationship Id="rId214" Type="http://schemas.openxmlformats.org/officeDocument/2006/relationships/image" Target="media/image236.jpeg"/><Relationship Id="rId213" Type="http://schemas.openxmlformats.org/officeDocument/2006/relationships/image" Target="media/image235.jpeg"/><Relationship Id="rId212" Type="http://schemas.openxmlformats.org/officeDocument/2006/relationships/image" Target="media/image234.jpeg"/><Relationship Id="rId211" Type="http://schemas.openxmlformats.org/officeDocument/2006/relationships/image" Target="media/image233.png"/><Relationship Id="rId210" Type="http://schemas.openxmlformats.org/officeDocument/2006/relationships/image" Target="media/image232.jpeg"/><Relationship Id="rId21" Type="http://schemas.openxmlformats.org/officeDocument/2006/relationships/image" Target="media/image43.jpeg"/><Relationship Id="rId209" Type="http://schemas.openxmlformats.org/officeDocument/2006/relationships/image" Target="media/image231.jpeg"/><Relationship Id="rId208" Type="http://schemas.openxmlformats.org/officeDocument/2006/relationships/image" Target="media/image230.jpeg"/><Relationship Id="rId207" Type="http://schemas.openxmlformats.org/officeDocument/2006/relationships/image" Target="media/image229.jpeg"/><Relationship Id="rId206" Type="http://schemas.openxmlformats.org/officeDocument/2006/relationships/image" Target="media/image228.jpeg"/><Relationship Id="rId205" Type="http://schemas.openxmlformats.org/officeDocument/2006/relationships/image" Target="media/image227.jpeg"/><Relationship Id="rId204" Type="http://schemas.openxmlformats.org/officeDocument/2006/relationships/image" Target="media/image226.jpeg"/><Relationship Id="rId203" Type="http://schemas.openxmlformats.org/officeDocument/2006/relationships/image" Target="media/image225.jpeg"/><Relationship Id="rId202" Type="http://schemas.openxmlformats.org/officeDocument/2006/relationships/image" Target="media/image224.jpeg"/><Relationship Id="rId201" Type="http://schemas.openxmlformats.org/officeDocument/2006/relationships/image" Target="media/image223.jpeg"/><Relationship Id="rId200" Type="http://schemas.openxmlformats.org/officeDocument/2006/relationships/image" Target="media/image222.jpeg"/><Relationship Id="rId20" Type="http://schemas.openxmlformats.org/officeDocument/2006/relationships/image" Target="media/image42.jpeg"/><Relationship Id="rId2" Type="http://schemas.openxmlformats.org/officeDocument/2006/relationships/image" Target="media/image24.jpeg"/><Relationship Id="rId199" Type="http://schemas.openxmlformats.org/officeDocument/2006/relationships/image" Target="media/image221.jpeg"/><Relationship Id="rId198" Type="http://schemas.openxmlformats.org/officeDocument/2006/relationships/image" Target="media/image220.jpeg"/><Relationship Id="rId197" Type="http://schemas.openxmlformats.org/officeDocument/2006/relationships/image" Target="media/image219.jpeg"/><Relationship Id="rId196" Type="http://schemas.openxmlformats.org/officeDocument/2006/relationships/image" Target="media/image218.png"/><Relationship Id="rId195" Type="http://schemas.openxmlformats.org/officeDocument/2006/relationships/image" Target="media/image217.png"/><Relationship Id="rId194" Type="http://schemas.openxmlformats.org/officeDocument/2006/relationships/image" Target="media/image216.jpeg"/><Relationship Id="rId193" Type="http://schemas.openxmlformats.org/officeDocument/2006/relationships/image" Target="media/image215.jpeg"/><Relationship Id="rId192" Type="http://schemas.openxmlformats.org/officeDocument/2006/relationships/image" Target="media/image214.jpeg"/><Relationship Id="rId191" Type="http://schemas.openxmlformats.org/officeDocument/2006/relationships/image" Target="media/image213.jpeg"/><Relationship Id="rId190" Type="http://schemas.openxmlformats.org/officeDocument/2006/relationships/image" Target="media/image212.jpeg"/><Relationship Id="rId19" Type="http://schemas.openxmlformats.org/officeDocument/2006/relationships/image" Target="media/image41.jpeg"/><Relationship Id="rId189" Type="http://schemas.openxmlformats.org/officeDocument/2006/relationships/image" Target="media/image211.jpeg"/><Relationship Id="rId188" Type="http://schemas.openxmlformats.org/officeDocument/2006/relationships/image" Target="media/image210.jpeg"/><Relationship Id="rId187" Type="http://schemas.openxmlformats.org/officeDocument/2006/relationships/image" Target="media/image209.jpeg"/><Relationship Id="rId186" Type="http://schemas.openxmlformats.org/officeDocument/2006/relationships/image" Target="media/image208.jpeg"/><Relationship Id="rId185" Type="http://schemas.openxmlformats.org/officeDocument/2006/relationships/image" Target="media/image207.jpeg"/><Relationship Id="rId184" Type="http://schemas.openxmlformats.org/officeDocument/2006/relationships/image" Target="media/image206.jpeg"/><Relationship Id="rId183" Type="http://schemas.openxmlformats.org/officeDocument/2006/relationships/image" Target="media/image205.jpeg"/><Relationship Id="rId182" Type="http://schemas.openxmlformats.org/officeDocument/2006/relationships/image" Target="media/image204.jpeg"/><Relationship Id="rId181" Type="http://schemas.openxmlformats.org/officeDocument/2006/relationships/image" Target="media/image203.jpeg"/><Relationship Id="rId180" Type="http://schemas.openxmlformats.org/officeDocument/2006/relationships/image" Target="media/image202.jpeg"/><Relationship Id="rId18" Type="http://schemas.openxmlformats.org/officeDocument/2006/relationships/image" Target="media/image40.jpeg"/><Relationship Id="rId179" Type="http://schemas.openxmlformats.org/officeDocument/2006/relationships/image" Target="media/image201.jpeg"/><Relationship Id="rId178" Type="http://schemas.openxmlformats.org/officeDocument/2006/relationships/image" Target="media/image200.jpeg"/><Relationship Id="rId177" Type="http://schemas.openxmlformats.org/officeDocument/2006/relationships/image" Target="media/image199.jpeg"/><Relationship Id="rId176" Type="http://schemas.openxmlformats.org/officeDocument/2006/relationships/image" Target="media/image198.jpeg"/><Relationship Id="rId175" Type="http://schemas.openxmlformats.org/officeDocument/2006/relationships/image" Target="media/image197.jpeg"/><Relationship Id="rId174" Type="http://schemas.openxmlformats.org/officeDocument/2006/relationships/image" Target="media/image196.jpeg"/><Relationship Id="rId173" Type="http://schemas.openxmlformats.org/officeDocument/2006/relationships/image" Target="media/image195.jpeg"/><Relationship Id="rId172" Type="http://schemas.openxmlformats.org/officeDocument/2006/relationships/image" Target="media/image194.jpeg"/><Relationship Id="rId171" Type="http://schemas.openxmlformats.org/officeDocument/2006/relationships/image" Target="media/image193.jpeg"/><Relationship Id="rId170" Type="http://schemas.openxmlformats.org/officeDocument/2006/relationships/image" Target="media/image192.jpeg"/><Relationship Id="rId17" Type="http://schemas.openxmlformats.org/officeDocument/2006/relationships/image" Target="media/image39.jpeg"/><Relationship Id="rId169" Type="http://schemas.openxmlformats.org/officeDocument/2006/relationships/image" Target="media/image191.jpeg"/><Relationship Id="rId168" Type="http://schemas.openxmlformats.org/officeDocument/2006/relationships/image" Target="media/image190.jpeg"/><Relationship Id="rId167" Type="http://schemas.openxmlformats.org/officeDocument/2006/relationships/image" Target="media/image189.jpeg"/><Relationship Id="rId166" Type="http://schemas.openxmlformats.org/officeDocument/2006/relationships/image" Target="media/image188.jpeg"/><Relationship Id="rId165" Type="http://schemas.openxmlformats.org/officeDocument/2006/relationships/image" Target="media/image187.jpeg"/><Relationship Id="rId164" Type="http://schemas.openxmlformats.org/officeDocument/2006/relationships/image" Target="media/image186.jpeg"/><Relationship Id="rId163" Type="http://schemas.openxmlformats.org/officeDocument/2006/relationships/image" Target="media/image185.jpeg"/><Relationship Id="rId162" Type="http://schemas.openxmlformats.org/officeDocument/2006/relationships/image" Target="media/image184.jpeg"/><Relationship Id="rId161" Type="http://schemas.openxmlformats.org/officeDocument/2006/relationships/image" Target="media/image183.jpeg"/><Relationship Id="rId160" Type="http://schemas.openxmlformats.org/officeDocument/2006/relationships/image" Target="media/image182.jpeg"/><Relationship Id="rId16" Type="http://schemas.openxmlformats.org/officeDocument/2006/relationships/image" Target="media/image38.jpeg"/><Relationship Id="rId159" Type="http://schemas.openxmlformats.org/officeDocument/2006/relationships/image" Target="media/image181.jpeg"/><Relationship Id="rId158" Type="http://schemas.openxmlformats.org/officeDocument/2006/relationships/image" Target="media/image180.jpeg"/><Relationship Id="rId157" Type="http://schemas.openxmlformats.org/officeDocument/2006/relationships/image" Target="media/image179.jpeg"/><Relationship Id="rId156" Type="http://schemas.openxmlformats.org/officeDocument/2006/relationships/image" Target="media/image178.jpeg"/><Relationship Id="rId155" Type="http://schemas.openxmlformats.org/officeDocument/2006/relationships/image" Target="media/image177.jpeg"/><Relationship Id="rId154" Type="http://schemas.openxmlformats.org/officeDocument/2006/relationships/image" Target="media/image176.jpeg"/><Relationship Id="rId153" Type="http://schemas.openxmlformats.org/officeDocument/2006/relationships/image" Target="media/image175.jpeg"/><Relationship Id="rId152" Type="http://schemas.openxmlformats.org/officeDocument/2006/relationships/image" Target="media/image174.jpeg"/><Relationship Id="rId151" Type="http://schemas.openxmlformats.org/officeDocument/2006/relationships/image" Target="media/image173.jpeg"/><Relationship Id="rId150" Type="http://schemas.openxmlformats.org/officeDocument/2006/relationships/image" Target="media/image172.jpeg"/><Relationship Id="rId15" Type="http://schemas.openxmlformats.org/officeDocument/2006/relationships/image" Target="media/image37.jpeg"/><Relationship Id="rId149" Type="http://schemas.openxmlformats.org/officeDocument/2006/relationships/image" Target="media/image171.jpeg"/><Relationship Id="rId148" Type="http://schemas.openxmlformats.org/officeDocument/2006/relationships/image" Target="media/image170.jpeg"/><Relationship Id="rId147" Type="http://schemas.openxmlformats.org/officeDocument/2006/relationships/image" Target="media/image169.jpeg"/><Relationship Id="rId146" Type="http://schemas.openxmlformats.org/officeDocument/2006/relationships/image" Target="media/image168.jpeg"/><Relationship Id="rId145" Type="http://schemas.openxmlformats.org/officeDocument/2006/relationships/image" Target="media/image167.jpeg"/><Relationship Id="rId144" Type="http://schemas.openxmlformats.org/officeDocument/2006/relationships/image" Target="media/image166.jpeg"/><Relationship Id="rId143" Type="http://schemas.openxmlformats.org/officeDocument/2006/relationships/image" Target="media/image165.jpeg"/><Relationship Id="rId142" Type="http://schemas.openxmlformats.org/officeDocument/2006/relationships/image" Target="media/image164.jpeg"/><Relationship Id="rId141" Type="http://schemas.openxmlformats.org/officeDocument/2006/relationships/image" Target="media/image163.jpeg"/><Relationship Id="rId140" Type="http://schemas.openxmlformats.org/officeDocument/2006/relationships/image" Target="media/image162.jpeg"/><Relationship Id="rId14" Type="http://schemas.openxmlformats.org/officeDocument/2006/relationships/image" Target="media/image36.jpeg"/><Relationship Id="rId139" Type="http://schemas.openxmlformats.org/officeDocument/2006/relationships/image" Target="media/image161.jpeg"/><Relationship Id="rId138" Type="http://schemas.openxmlformats.org/officeDocument/2006/relationships/image" Target="media/image160.jpeg"/><Relationship Id="rId137" Type="http://schemas.openxmlformats.org/officeDocument/2006/relationships/image" Target="media/image159.jpeg"/><Relationship Id="rId136" Type="http://schemas.openxmlformats.org/officeDocument/2006/relationships/image" Target="media/image158.jpeg"/><Relationship Id="rId135" Type="http://schemas.openxmlformats.org/officeDocument/2006/relationships/image" Target="media/image157.jpeg"/><Relationship Id="rId134" Type="http://schemas.openxmlformats.org/officeDocument/2006/relationships/image" Target="media/image156.jpeg"/><Relationship Id="rId133" Type="http://schemas.openxmlformats.org/officeDocument/2006/relationships/image" Target="media/image155.jpeg"/><Relationship Id="rId132" Type="http://schemas.openxmlformats.org/officeDocument/2006/relationships/image" Target="media/image154.jpeg"/><Relationship Id="rId131" Type="http://schemas.openxmlformats.org/officeDocument/2006/relationships/image" Target="media/image153.jpeg"/><Relationship Id="rId130" Type="http://schemas.openxmlformats.org/officeDocument/2006/relationships/image" Target="media/image152.jpeg"/><Relationship Id="rId13" Type="http://schemas.openxmlformats.org/officeDocument/2006/relationships/image" Target="media/image35.jpeg"/><Relationship Id="rId129" Type="http://schemas.openxmlformats.org/officeDocument/2006/relationships/image" Target="media/image151.jpeg"/><Relationship Id="rId128" Type="http://schemas.openxmlformats.org/officeDocument/2006/relationships/image" Target="media/image150.jpeg"/><Relationship Id="rId127" Type="http://schemas.openxmlformats.org/officeDocument/2006/relationships/image" Target="media/image149.jpeg"/><Relationship Id="rId126" Type="http://schemas.openxmlformats.org/officeDocument/2006/relationships/image" Target="media/image148.jpeg"/><Relationship Id="rId125" Type="http://schemas.openxmlformats.org/officeDocument/2006/relationships/image" Target="media/image147.jpeg"/><Relationship Id="rId124" Type="http://schemas.openxmlformats.org/officeDocument/2006/relationships/image" Target="media/image146.jpeg"/><Relationship Id="rId123" Type="http://schemas.openxmlformats.org/officeDocument/2006/relationships/image" Target="media/image145.jpeg"/><Relationship Id="rId122" Type="http://schemas.openxmlformats.org/officeDocument/2006/relationships/image" Target="media/image144.jpeg"/><Relationship Id="rId121" Type="http://schemas.openxmlformats.org/officeDocument/2006/relationships/image" Target="media/image143.jpeg"/><Relationship Id="rId120" Type="http://schemas.openxmlformats.org/officeDocument/2006/relationships/image" Target="media/image142.jpeg"/><Relationship Id="rId12" Type="http://schemas.openxmlformats.org/officeDocument/2006/relationships/image" Target="media/image34.jpeg"/><Relationship Id="rId119" Type="http://schemas.openxmlformats.org/officeDocument/2006/relationships/image" Target="media/image141.jpeg"/><Relationship Id="rId118" Type="http://schemas.openxmlformats.org/officeDocument/2006/relationships/image" Target="media/image140.jpeg"/><Relationship Id="rId117" Type="http://schemas.openxmlformats.org/officeDocument/2006/relationships/image" Target="media/image139.jpeg"/><Relationship Id="rId116" Type="http://schemas.openxmlformats.org/officeDocument/2006/relationships/image" Target="media/image138.jpeg"/><Relationship Id="rId115" Type="http://schemas.openxmlformats.org/officeDocument/2006/relationships/image" Target="media/image137.jpeg"/><Relationship Id="rId114" Type="http://schemas.openxmlformats.org/officeDocument/2006/relationships/image" Target="media/image136.jpeg"/><Relationship Id="rId113" Type="http://schemas.openxmlformats.org/officeDocument/2006/relationships/image" Target="media/image135.jpeg"/><Relationship Id="rId112" Type="http://schemas.openxmlformats.org/officeDocument/2006/relationships/image" Target="media/image134.jpeg"/><Relationship Id="rId111" Type="http://schemas.openxmlformats.org/officeDocument/2006/relationships/image" Target="media/image133.jpeg"/><Relationship Id="rId110" Type="http://schemas.openxmlformats.org/officeDocument/2006/relationships/image" Target="media/image132.jpeg"/><Relationship Id="rId11" Type="http://schemas.openxmlformats.org/officeDocument/2006/relationships/image" Target="media/image33.jpeg"/><Relationship Id="rId109" Type="http://schemas.openxmlformats.org/officeDocument/2006/relationships/image" Target="media/image131.jpeg"/><Relationship Id="rId108" Type="http://schemas.openxmlformats.org/officeDocument/2006/relationships/image" Target="media/image130.jpeg"/><Relationship Id="rId107" Type="http://schemas.openxmlformats.org/officeDocument/2006/relationships/image" Target="media/image129.jpeg"/><Relationship Id="rId106" Type="http://schemas.openxmlformats.org/officeDocument/2006/relationships/image" Target="media/image128.jpeg"/><Relationship Id="rId105" Type="http://schemas.openxmlformats.org/officeDocument/2006/relationships/image" Target="media/image127.jpeg"/><Relationship Id="rId104" Type="http://schemas.openxmlformats.org/officeDocument/2006/relationships/image" Target="media/image126.jpeg"/><Relationship Id="rId103" Type="http://schemas.openxmlformats.org/officeDocument/2006/relationships/image" Target="media/image125.jpeg"/><Relationship Id="rId102" Type="http://schemas.openxmlformats.org/officeDocument/2006/relationships/image" Target="media/image124.jpeg"/><Relationship Id="rId101" Type="http://schemas.openxmlformats.org/officeDocument/2006/relationships/image" Target="media/image123.jpeg"/><Relationship Id="rId100" Type="http://schemas.openxmlformats.org/officeDocument/2006/relationships/image" Target="media/image122.jpeg"/><Relationship Id="rId10" Type="http://schemas.openxmlformats.org/officeDocument/2006/relationships/image" Target="media/image32.jpeg"/><Relationship Id="rId1" Type="http://schemas.openxmlformats.org/officeDocument/2006/relationships/image" Target="media/image23.jpe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jpeg"/><Relationship Id="rId8" Type="http://schemas.openxmlformats.org/officeDocument/2006/relationships/image" Target="../media/image8.png"/><Relationship Id="rId7" Type="http://schemas.openxmlformats.org/officeDocument/2006/relationships/image" Target="../media/image7.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3" Type="http://schemas.openxmlformats.org/officeDocument/2006/relationships/image" Target="../media/image3.jpeg"/><Relationship Id="rId21" Type="http://schemas.openxmlformats.org/officeDocument/2006/relationships/image" Target="../media/image21.jpeg"/><Relationship Id="rId20" Type="http://schemas.openxmlformats.org/officeDocument/2006/relationships/image" Target="../media/image20.jpeg"/><Relationship Id="rId2" Type="http://schemas.openxmlformats.org/officeDocument/2006/relationships/image" Target="../media/image2.jpeg"/><Relationship Id="rId19" Type="http://schemas.openxmlformats.org/officeDocument/2006/relationships/image" Target="../media/image19.jpeg"/><Relationship Id="rId18" Type="http://schemas.openxmlformats.org/officeDocument/2006/relationships/image" Target="../media/image18.jpeg"/><Relationship Id="rId17" Type="http://schemas.openxmlformats.org/officeDocument/2006/relationships/image" Target="../media/image17.jpeg"/><Relationship Id="rId16" Type="http://schemas.openxmlformats.org/officeDocument/2006/relationships/image" Target="../media/image16.jpeg"/><Relationship Id="rId15" Type="http://schemas.openxmlformats.org/officeDocument/2006/relationships/image" Target="../media/image15.jpe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jpeg"/><Relationship Id="rId11" Type="http://schemas.openxmlformats.org/officeDocument/2006/relationships/image" Target="../media/image11.jpeg"/><Relationship Id="rId10" Type="http://schemas.openxmlformats.org/officeDocument/2006/relationships/image" Target="../media/image10.jpe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2.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20320</xdr:colOff>
      <xdr:row>87</xdr:row>
      <xdr:rowOff>1072515</xdr:rowOff>
    </xdr:from>
    <xdr:to>
      <xdr:col>2</xdr:col>
      <xdr:colOff>0</xdr:colOff>
      <xdr:row>88</xdr:row>
      <xdr:rowOff>939800</xdr:rowOff>
    </xdr:to>
    <xdr:pic>
      <xdr:nvPicPr>
        <xdr:cNvPr id="1722" name="ID_0C308B89E1DC4A66A9A86635EB8B6EE3" descr="【实】JN-6D007-5-4#+JN-6D007-5-5#"/>
        <xdr:cNvPicPr>
          <a:picLocks noChangeAspect="1"/>
        </xdr:cNvPicPr>
      </xdr:nvPicPr>
      <xdr:blipFill>
        <a:blip r:embed="rId1"/>
        <a:stretch>
          <a:fillRect/>
        </a:stretch>
      </xdr:blipFill>
      <xdr:spPr>
        <a:xfrm>
          <a:off x="457835" y="172046265"/>
          <a:ext cx="1828165" cy="1877060"/>
        </a:xfrm>
        <a:prstGeom prst="rect">
          <a:avLst/>
        </a:prstGeom>
      </xdr:spPr>
    </xdr:pic>
    <xdr:clientData/>
  </xdr:twoCellAnchor>
  <xdr:twoCellAnchor editAs="oneCell">
    <xdr:from>
      <xdr:col>1</xdr:col>
      <xdr:colOff>114300</xdr:colOff>
      <xdr:row>519</xdr:row>
      <xdr:rowOff>27305</xdr:rowOff>
    </xdr:from>
    <xdr:to>
      <xdr:col>2</xdr:col>
      <xdr:colOff>0</xdr:colOff>
      <xdr:row>519</xdr:row>
      <xdr:rowOff>1162685</xdr:rowOff>
    </xdr:to>
    <xdr:pic>
      <xdr:nvPicPr>
        <xdr:cNvPr id="893" name="ID_7917CEAEE06149EE9C7DB9D0981A83D4"/>
        <xdr:cNvPicPr>
          <a:picLocks noChangeAspect="1" noChangeArrowheads="1"/>
        </xdr:cNvPicPr>
      </xdr:nvPicPr>
      <xdr:blipFill>
        <a:blip r:embed="rId2"/>
        <a:srcRect/>
        <a:stretch>
          <a:fillRect/>
        </a:stretch>
      </xdr:blipFill>
      <xdr:spPr>
        <a:xfrm>
          <a:off x="551815" y="1031251430"/>
          <a:ext cx="1734185" cy="113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28575</xdr:colOff>
      <xdr:row>520</xdr:row>
      <xdr:rowOff>27940</xdr:rowOff>
    </xdr:from>
    <xdr:to>
      <xdr:col>2</xdr:col>
      <xdr:colOff>0</xdr:colOff>
      <xdr:row>520</xdr:row>
      <xdr:rowOff>2000885</xdr:rowOff>
    </xdr:to>
    <xdr:pic>
      <xdr:nvPicPr>
        <xdr:cNvPr id="859" name="ID_42006B05258143AABD1D0975B5ADADC1" descr="【实】6W656=A6398303700_1"/>
        <xdr:cNvPicPr>
          <a:picLocks noChangeAspect="1"/>
        </xdr:cNvPicPr>
      </xdr:nvPicPr>
      <xdr:blipFill>
        <a:blip r:embed="rId3"/>
        <a:stretch>
          <a:fillRect/>
        </a:stretch>
      </xdr:blipFill>
      <xdr:spPr>
        <a:xfrm>
          <a:off x="466090" y="1032433165"/>
          <a:ext cx="1819910" cy="1972945"/>
        </a:xfrm>
        <a:prstGeom prst="rect">
          <a:avLst/>
        </a:prstGeom>
      </xdr:spPr>
    </xdr:pic>
    <xdr:clientData/>
  </xdr:twoCellAnchor>
  <xdr:twoCellAnchor editAs="oneCell">
    <xdr:from>
      <xdr:col>1</xdr:col>
      <xdr:colOff>24130</xdr:colOff>
      <xdr:row>521</xdr:row>
      <xdr:rowOff>22225</xdr:rowOff>
    </xdr:from>
    <xdr:to>
      <xdr:col>2</xdr:col>
      <xdr:colOff>0</xdr:colOff>
      <xdr:row>521</xdr:row>
      <xdr:rowOff>2005965</xdr:rowOff>
    </xdr:to>
    <xdr:pic>
      <xdr:nvPicPr>
        <xdr:cNvPr id="167" name="ID_6D6D355824B8400993AF5313CAC068E9" descr="【原】2118304015_1"/>
        <xdr:cNvPicPr>
          <a:picLocks noChangeAspect="1"/>
        </xdr:cNvPicPr>
      </xdr:nvPicPr>
      <xdr:blipFill>
        <a:blip r:embed="rId4"/>
        <a:stretch>
          <a:fillRect/>
        </a:stretch>
      </xdr:blipFill>
      <xdr:spPr>
        <a:xfrm>
          <a:off x="461645" y="1034446750"/>
          <a:ext cx="1824355" cy="1983740"/>
        </a:xfrm>
        <a:prstGeom prst="rect">
          <a:avLst/>
        </a:prstGeom>
      </xdr:spPr>
    </xdr:pic>
    <xdr:clientData/>
  </xdr:twoCellAnchor>
  <xdr:twoCellAnchor editAs="oneCell">
    <xdr:from>
      <xdr:col>1</xdr:col>
      <xdr:colOff>22860</xdr:colOff>
      <xdr:row>573</xdr:row>
      <xdr:rowOff>22225</xdr:rowOff>
    </xdr:from>
    <xdr:to>
      <xdr:col>2</xdr:col>
      <xdr:colOff>0</xdr:colOff>
      <xdr:row>573</xdr:row>
      <xdr:rowOff>2005965</xdr:rowOff>
    </xdr:to>
    <xdr:pic>
      <xdr:nvPicPr>
        <xdr:cNvPr id="50" name="ID_38603450511A4B038BE415978BD43FD5" descr="【原】6W733-1=磐荣212-1_2=A4478301615"/>
        <xdr:cNvPicPr>
          <a:picLocks noChangeAspect="1"/>
        </xdr:cNvPicPr>
      </xdr:nvPicPr>
      <xdr:blipFill>
        <a:blip r:embed="rId5"/>
        <a:stretch>
          <a:fillRect/>
        </a:stretch>
      </xdr:blipFill>
      <xdr:spPr>
        <a:xfrm>
          <a:off x="460375" y="1139450350"/>
          <a:ext cx="1825625" cy="1983740"/>
        </a:xfrm>
        <a:prstGeom prst="rect">
          <a:avLst/>
        </a:prstGeom>
      </xdr:spPr>
    </xdr:pic>
    <xdr:clientData/>
  </xdr:twoCellAnchor>
  <xdr:twoCellAnchor editAs="oneCell">
    <xdr:from>
      <xdr:col>1</xdr:col>
      <xdr:colOff>22225</xdr:colOff>
      <xdr:row>574</xdr:row>
      <xdr:rowOff>22860</xdr:rowOff>
    </xdr:from>
    <xdr:to>
      <xdr:col>2</xdr:col>
      <xdr:colOff>0</xdr:colOff>
      <xdr:row>574</xdr:row>
      <xdr:rowOff>2005330</xdr:rowOff>
    </xdr:to>
    <xdr:pic>
      <xdr:nvPicPr>
        <xdr:cNvPr id="57" name="ID_193D22E432344B09B7742667D1B72C1A" descr="【原】6W733-2=磐荣212-2_4=A4478301715"/>
        <xdr:cNvPicPr>
          <a:picLocks noChangeAspect="1"/>
        </xdr:cNvPicPr>
      </xdr:nvPicPr>
      <xdr:blipFill>
        <a:blip r:embed="rId6"/>
        <a:stretch>
          <a:fillRect/>
        </a:stretch>
      </xdr:blipFill>
      <xdr:spPr>
        <a:xfrm>
          <a:off x="459740" y="1141470285"/>
          <a:ext cx="1826260" cy="1982470"/>
        </a:xfrm>
        <a:prstGeom prst="rect">
          <a:avLst/>
        </a:prstGeom>
      </xdr:spPr>
    </xdr:pic>
    <xdr:clientData/>
  </xdr:twoCellAnchor>
  <xdr:twoCellAnchor editAs="oneCell">
    <xdr:from>
      <xdr:col>1</xdr:col>
      <xdr:colOff>22225</xdr:colOff>
      <xdr:row>575</xdr:row>
      <xdr:rowOff>22860</xdr:rowOff>
    </xdr:from>
    <xdr:to>
      <xdr:col>2</xdr:col>
      <xdr:colOff>0</xdr:colOff>
      <xdr:row>575</xdr:row>
      <xdr:rowOff>2005330</xdr:rowOff>
    </xdr:to>
    <xdr:pic>
      <xdr:nvPicPr>
        <xdr:cNvPr id="1264" name="ID_952034ADCE014A8BA7DC2137CB36E6FB" descr="【原】JN-6W891=磐荣341=A2468301002_4"/>
        <xdr:cNvPicPr>
          <a:picLocks noChangeAspect="1"/>
        </xdr:cNvPicPr>
      </xdr:nvPicPr>
      <xdr:blipFill>
        <a:blip r:embed="rId7"/>
        <a:stretch>
          <a:fillRect/>
        </a:stretch>
      </xdr:blipFill>
      <xdr:spPr>
        <a:xfrm>
          <a:off x="459740" y="1143489585"/>
          <a:ext cx="1826260" cy="1982470"/>
        </a:xfrm>
        <a:prstGeom prst="rect">
          <a:avLst/>
        </a:prstGeom>
      </xdr:spPr>
    </xdr:pic>
    <xdr:clientData/>
  </xdr:twoCellAnchor>
  <xdr:twoCellAnchor editAs="oneCell">
    <xdr:from>
      <xdr:col>1</xdr:col>
      <xdr:colOff>22225</xdr:colOff>
      <xdr:row>576</xdr:row>
      <xdr:rowOff>22860</xdr:rowOff>
    </xdr:from>
    <xdr:to>
      <xdr:col>2</xdr:col>
      <xdr:colOff>0</xdr:colOff>
      <xdr:row>576</xdr:row>
      <xdr:rowOff>2005330</xdr:rowOff>
    </xdr:to>
    <xdr:pic>
      <xdr:nvPicPr>
        <xdr:cNvPr id="957" name="ID_8D4BC4062DCD48D8A4211C1ADA597926" descr="【原】A6398303500=JN-6W1001_1"/>
        <xdr:cNvPicPr>
          <a:picLocks noChangeAspect="1"/>
        </xdr:cNvPicPr>
      </xdr:nvPicPr>
      <xdr:blipFill>
        <a:blip r:embed="rId8"/>
        <a:stretch>
          <a:fillRect/>
        </a:stretch>
      </xdr:blipFill>
      <xdr:spPr>
        <a:xfrm>
          <a:off x="459740" y="1145508885"/>
          <a:ext cx="1826260" cy="1982470"/>
        </a:xfrm>
        <a:prstGeom prst="rect">
          <a:avLst/>
        </a:prstGeom>
      </xdr:spPr>
    </xdr:pic>
    <xdr:clientData/>
  </xdr:twoCellAnchor>
  <xdr:twoCellAnchor editAs="oneCell">
    <xdr:from>
      <xdr:col>1</xdr:col>
      <xdr:colOff>38100</xdr:colOff>
      <xdr:row>577</xdr:row>
      <xdr:rowOff>38735</xdr:rowOff>
    </xdr:from>
    <xdr:to>
      <xdr:col>2</xdr:col>
      <xdr:colOff>0</xdr:colOff>
      <xdr:row>577</xdr:row>
      <xdr:rowOff>1989455</xdr:rowOff>
    </xdr:to>
    <xdr:pic>
      <xdr:nvPicPr>
        <xdr:cNvPr id="821" name="ID_5E61A612C0024D5F9876462D883B9878"/>
        <xdr:cNvPicPr>
          <a:picLocks noChangeAspect="1"/>
        </xdr:cNvPicPr>
      </xdr:nvPicPr>
      <xdr:blipFill>
        <a:blip r:embed="rId9"/>
        <a:stretch>
          <a:fillRect/>
        </a:stretch>
      </xdr:blipFill>
      <xdr:spPr>
        <a:xfrm>
          <a:off x="475615" y="1147544060"/>
          <a:ext cx="1810385" cy="1950720"/>
        </a:xfrm>
        <a:prstGeom prst="rect">
          <a:avLst/>
        </a:prstGeom>
      </xdr:spPr>
    </xdr:pic>
    <xdr:clientData/>
  </xdr:twoCellAnchor>
  <xdr:twoCellAnchor editAs="oneCell">
    <xdr:from>
      <xdr:col>1</xdr:col>
      <xdr:colOff>37465</xdr:colOff>
      <xdr:row>578</xdr:row>
      <xdr:rowOff>29210</xdr:rowOff>
    </xdr:from>
    <xdr:to>
      <xdr:col>2</xdr:col>
      <xdr:colOff>0</xdr:colOff>
      <xdr:row>578</xdr:row>
      <xdr:rowOff>1980565</xdr:rowOff>
    </xdr:to>
    <xdr:pic>
      <xdr:nvPicPr>
        <xdr:cNvPr id="782" name="ID_95FCD7B8EC224578935F94F77623756F"/>
        <xdr:cNvPicPr>
          <a:picLocks noChangeAspect="1"/>
        </xdr:cNvPicPr>
      </xdr:nvPicPr>
      <xdr:blipFill>
        <a:blip r:embed="rId10"/>
        <a:stretch>
          <a:fillRect/>
        </a:stretch>
      </xdr:blipFill>
      <xdr:spPr>
        <a:xfrm>
          <a:off x="474980" y="1149553835"/>
          <a:ext cx="1811020" cy="1951355"/>
        </a:xfrm>
        <a:prstGeom prst="rect">
          <a:avLst/>
        </a:prstGeom>
      </xdr:spPr>
    </xdr:pic>
    <xdr:clientData/>
  </xdr:twoCellAnchor>
  <xdr:twoCellAnchor editAs="oneCell">
    <xdr:from>
      <xdr:col>1</xdr:col>
      <xdr:colOff>28575</xdr:colOff>
      <xdr:row>579</xdr:row>
      <xdr:rowOff>27940</xdr:rowOff>
    </xdr:from>
    <xdr:to>
      <xdr:col>2</xdr:col>
      <xdr:colOff>0</xdr:colOff>
      <xdr:row>579</xdr:row>
      <xdr:rowOff>2000885</xdr:rowOff>
    </xdr:to>
    <xdr:pic>
      <xdr:nvPicPr>
        <xdr:cNvPr id="837" name="ID_45A71AE5D8FB432F9EA406CBBBB77594" descr="【实】JNLP-018=JH-16=2048303115=HA 114303C_1"/>
        <xdr:cNvPicPr>
          <a:picLocks noChangeAspect="1"/>
        </xdr:cNvPicPr>
      </xdr:nvPicPr>
      <xdr:blipFill>
        <a:blip r:embed="rId11"/>
        <a:stretch>
          <a:fillRect/>
        </a:stretch>
      </xdr:blipFill>
      <xdr:spPr>
        <a:xfrm>
          <a:off x="466090" y="1151552815"/>
          <a:ext cx="1819910" cy="1972945"/>
        </a:xfrm>
        <a:prstGeom prst="rect">
          <a:avLst/>
        </a:prstGeom>
      </xdr:spPr>
    </xdr:pic>
    <xdr:clientData/>
  </xdr:twoCellAnchor>
  <xdr:twoCellAnchor editAs="oneCell">
    <xdr:from>
      <xdr:col>1</xdr:col>
      <xdr:colOff>38417</xdr:colOff>
      <xdr:row>580</xdr:row>
      <xdr:rowOff>33337</xdr:rowOff>
    </xdr:from>
    <xdr:to>
      <xdr:col>2</xdr:col>
      <xdr:colOff>0</xdr:colOff>
      <xdr:row>580</xdr:row>
      <xdr:rowOff>1985962</xdr:rowOff>
    </xdr:to>
    <xdr:pic>
      <xdr:nvPicPr>
        <xdr:cNvPr id="827" name="ID_36608D00E52D42C199AE94C654D1B90D"/>
        <xdr:cNvPicPr>
          <a:picLocks noChangeAspect="1"/>
        </xdr:cNvPicPr>
      </xdr:nvPicPr>
      <xdr:blipFill>
        <a:blip r:embed="rId12"/>
        <a:stretch>
          <a:fillRect/>
        </a:stretch>
      </xdr:blipFill>
      <xdr:spPr>
        <a:xfrm rot="16200000">
          <a:off x="404495" y="1153648315"/>
          <a:ext cx="1952625" cy="1810385"/>
        </a:xfrm>
        <a:prstGeom prst="rect">
          <a:avLst/>
        </a:prstGeom>
      </xdr:spPr>
    </xdr:pic>
    <xdr:clientData/>
  </xdr:twoCellAnchor>
  <xdr:twoCellAnchor editAs="oneCell">
    <xdr:from>
      <xdr:col>1</xdr:col>
      <xdr:colOff>24130</xdr:colOff>
      <xdr:row>584</xdr:row>
      <xdr:rowOff>19050</xdr:rowOff>
    </xdr:from>
    <xdr:to>
      <xdr:col>2</xdr:col>
      <xdr:colOff>0</xdr:colOff>
      <xdr:row>584</xdr:row>
      <xdr:rowOff>2000250</xdr:rowOff>
    </xdr:to>
    <xdr:pic>
      <xdr:nvPicPr>
        <xdr:cNvPr id="3017" name="ID_4DAEB37C4925479594D6B34A09C723A3" descr="【原】JNHP-BZ0105=A2228302902_4"/>
        <xdr:cNvPicPr>
          <a:picLocks noChangeAspect="1"/>
        </xdr:cNvPicPr>
      </xdr:nvPicPr>
      <xdr:blipFill>
        <a:blip r:embed="rId13"/>
        <a:stretch>
          <a:fillRect/>
        </a:stretch>
      </xdr:blipFill>
      <xdr:spPr>
        <a:xfrm>
          <a:off x="461645" y="1161602325"/>
          <a:ext cx="1824355" cy="1981200"/>
        </a:xfrm>
        <a:prstGeom prst="rect">
          <a:avLst/>
        </a:prstGeom>
      </xdr:spPr>
    </xdr:pic>
    <xdr:clientData/>
  </xdr:twoCellAnchor>
  <xdr:twoCellAnchor editAs="oneCell">
    <xdr:from>
      <xdr:col>1</xdr:col>
      <xdr:colOff>24130</xdr:colOff>
      <xdr:row>585</xdr:row>
      <xdr:rowOff>19050</xdr:rowOff>
    </xdr:from>
    <xdr:to>
      <xdr:col>2</xdr:col>
      <xdr:colOff>0</xdr:colOff>
      <xdr:row>585</xdr:row>
      <xdr:rowOff>2000250</xdr:rowOff>
    </xdr:to>
    <xdr:pic>
      <xdr:nvPicPr>
        <xdr:cNvPr id="3019" name="ID_D23193073C32406CBBA93ECEC119A15A" descr="【原】JNLP-BZ0106=A2138301900_4"/>
        <xdr:cNvPicPr>
          <a:picLocks noChangeAspect="1"/>
        </xdr:cNvPicPr>
      </xdr:nvPicPr>
      <xdr:blipFill>
        <a:blip r:embed="rId14"/>
        <a:stretch>
          <a:fillRect/>
        </a:stretch>
      </xdr:blipFill>
      <xdr:spPr>
        <a:xfrm>
          <a:off x="461645" y="1163612100"/>
          <a:ext cx="1824355" cy="1981200"/>
        </a:xfrm>
        <a:prstGeom prst="rect">
          <a:avLst/>
        </a:prstGeom>
      </xdr:spPr>
    </xdr:pic>
    <xdr:clientData/>
  </xdr:twoCellAnchor>
  <xdr:twoCellAnchor editAs="oneCell">
    <xdr:from>
      <xdr:col>1</xdr:col>
      <xdr:colOff>38100</xdr:colOff>
      <xdr:row>587</xdr:row>
      <xdr:rowOff>29210</xdr:rowOff>
    </xdr:from>
    <xdr:to>
      <xdr:col>2</xdr:col>
      <xdr:colOff>0</xdr:colOff>
      <xdr:row>587</xdr:row>
      <xdr:rowOff>1980565</xdr:rowOff>
    </xdr:to>
    <xdr:pic>
      <xdr:nvPicPr>
        <xdr:cNvPr id="2210" name="ID_39334AF5750B40DCBFC1126F03E1C13C"/>
        <xdr:cNvPicPr>
          <a:picLocks noChangeAspect="1"/>
        </xdr:cNvPicPr>
      </xdr:nvPicPr>
      <xdr:blipFill>
        <a:blip r:embed="rId15"/>
        <a:stretch>
          <a:fillRect/>
        </a:stretch>
      </xdr:blipFill>
      <xdr:spPr>
        <a:xfrm>
          <a:off x="475615" y="1166203535"/>
          <a:ext cx="1810385" cy="1951355"/>
        </a:xfrm>
        <a:prstGeom prst="rect">
          <a:avLst/>
        </a:prstGeom>
      </xdr:spPr>
    </xdr:pic>
    <xdr:clientData/>
  </xdr:twoCellAnchor>
  <xdr:twoCellAnchor editAs="oneCell">
    <xdr:from>
      <xdr:col>1</xdr:col>
      <xdr:colOff>38100</xdr:colOff>
      <xdr:row>588</xdr:row>
      <xdr:rowOff>29210</xdr:rowOff>
    </xdr:from>
    <xdr:to>
      <xdr:col>2</xdr:col>
      <xdr:colOff>0</xdr:colOff>
      <xdr:row>588</xdr:row>
      <xdr:rowOff>1980565</xdr:rowOff>
    </xdr:to>
    <xdr:pic>
      <xdr:nvPicPr>
        <xdr:cNvPr id="2207" name="ID_7EB40021E5E04A22B2DC816A7FB4F8B9"/>
        <xdr:cNvPicPr>
          <a:picLocks noChangeAspect="1"/>
        </xdr:cNvPicPr>
      </xdr:nvPicPr>
      <xdr:blipFill>
        <a:blip r:embed="rId16"/>
        <a:stretch>
          <a:fillRect/>
        </a:stretch>
      </xdr:blipFill>
      <xdr:spPr>
        <a:xfrm>
          <a:off x="475615" y="1168203785"/>
          <a:ext cx="1810385" cy="1951355"/>
        </a:xfrm>
        <a:prstGeom prst="rect">
          <a:avLst/>
        </a:prstGeom>
      </xdr:spPr>
    </xdr:pic>
    <xdr:clientData/>
  </xdr:twoCellAnchor>
  <xdr:twoCellAnchor editAs="oneCell">
    <xdr:from>
      <xdr:col>1</xdr:col>
      <xdr:colOff>38100</xdr:colOff>
      <xdr:row>589</xdr:row>
      <xdr:rowOff>29210</xdr:rowOff>
    </xdr:from>
    <xdr:to>
      <xdr:col>2</xdr:col>
      <xdr:colOff>0</xdr:colOff>
      <xdr:row>589</xdr:row>
      <xdr:rowOff>1980565</xdr:rowOff>
    </xdr:to>
    <xdr:pic>
      <xdr:nvPicPr>
        <xdr:cNvPr id="2202" name="ID_8ADACD1F948B49C59B347257A4C0E263"/>
        <xdr:cNvPicPr>
          <a:picLocks noChangeAspect="1"/>
        </xdr:cNvPicPr>
      </xdr:nvPicPr>
      <xdr:blipFill>
        <a:blip r:embed="rId17"/>
        <a:stretch>
          <a:fillRect/>
        </a:stretch>
      </xdr:blipFill>
      <xdr:spPr>
        <a:xfrm>
          <a:off x="475615" y="1170204035"/>
          <a:ext cx="1810385" cy="1951355"/>
        </a:xfrm>
        <a:prstGeom prst="rect">
          <a:avLst/>
        </a:prstGeom>
      </xdr:spPr>
    </xdr:pic>
    <xdr:clientData/>
  </xdr:twoCellAnchor>
  <xdr:twoCellAnchor editAs="oneCell">
    <xdr:from>
      <xdr:col>1</xdr:col>
      <xdr:colOff>38100</xdr:colOff>
      <xdr:row>590</xdr:row>
      <xdr:rowOff>29210</xdr:rowOff>
    </xdr:from>
    <xdr:to>
      <xdr:col>2</xdr:col>
      <xdr:colOff>0</xdr:colOff>
      <xdr:row>590</xdr:row>
      <xdr:rowOff>1980565</xdr:rowOff>
    </xdr:to>
    <xdr:pic>
      <xdr:nvPicPr>
        <xdr:cNvPr id="2177" name="ID_B09C11521CB845B3889E7FDE7FFF71F0"/>
        <xdr:cNvPicPr>
          <a:picLocks noChangeAspect="1"/>
        </xdr:cNvPicPr>
      </xdr:nvPicPr>
      <xdr:blipFill>
        <a:blip r:embed="rId18"/>
        <a:stretch>
          <a:fillRect/>
        </a:stretch>
      </xdr:blipFill>
      <xdr:spPr>
        <a:xfrm>
          <a:off x="475615" y="1172204285"/>
          <a:ext cx="1810385" cy="1951355"/>
        </a:xfrm>
        <a:prstGeom prst="rect">
          <a:avLst/>
        </a:prstGeom>
      </xdr:spPr>
    </xdr:pic>
    <xdr:clientData/>
  </xdr:twoCellAnchor>
  <xdr:twoCellAnchor editAs="oneCell">
    <xdr:from>
      <xdr:col>1</xdr:col>
      <xdr:colOff>38100</xdr:colOff>
      <xdr:row>591</xdr:row>
      <xdr:rowOff>29210</xdr:rowOff>
    </xdr:from>
    <xdr:to>
      <xdr:col>2</xdr:col>
      <xdr:colOff>0</xdr:colOff>
      <xdr:row>591</xdr:row>
      <xdr:rowOff>1980565</xdr:rowOff>
    </xdr:to>
    <xdr:pic>
      <xdr:nvPicPr>
        <xdr:cNvPr id="2175" name="ID_6EC4191B2682453AA021E2065B871966"/>
        <xdr:cNvPicPr>
          <a:picLocks noChangeAspect="1"/>
        </xdr:cNvPicPr>
      </xdr:nvPicPr>
      <xdr:blipFill>
        <a:blip r:embed="rId19"/>
        <a:stretch>
          <a:fillRect/>
        </a:stretch>
      </xdr:blipFill>
      <xdr:spPr>
        <a:xfrm>
          <a:off x="475615" y="1174204535"/>
          <a:ext cx="1810385" cy="1951355"/>
        </a:xfrm>
        <a:prstGeom prst="rect">
          <a:avLst/>
        </a:prstGeom>
      </xdr:spPr>
    </xdr:pic>
    <xdr:clientData/>
  </xdr:twoCellAnchor>
  <xdr:twoCellAnchor editAs="oneCell">
    <xdr:from>
      <xdr:col>1</xdr:col>
      <xdr:colOff>38100</xdr:colOff>
      <xdr:row>592</xdr:row>
      <xdr:rowOff>29210</xdr:rowOff>
    </xdr:from>
    <xdr:to>
      <xdr:col>2</xdr:col>
      <xdr:colOff>0</xdr:colOff>
      <xdr:row>592</xdr:row>
      <xdr:rowOff>1980565</xdr:rowOff>
    </xdr:to>
    <xdr:pic>
      <xdr:nvPicPr>
        <xdr:cNvPr id="2172" name="ID_11C07AA28E8B462785E18EDF86559494"/>
        <xdr:cNvPicPr>
          <a:picLocks noChangeAspect="1"/>
        </xdr:cNvPicPr>
      </xdr:nvPicPr>
      <xdr:blipFill>
        <a:blip r:embed="rId20"/>
        <a:stretch>
          <a:fillRect/>
        </a:stretch>
      </xdr:blipFill>
      <xdr:spPr>
        <a:xfrm>
          <a:off x="475615" y="1176204785"/>
          <a:ext cx="1810385" cy="1951355"/>
        </a:xfrm>
        <a:prstGeom prst="rect">
          <a:avLst/>
        </a:prstGeom>
      </xdr:spPr>
    </xdr:pic>
    <xdr:clientData/>
  </xdr:twoCellAnchor>
  <xdr:twoCellAnchor editAs="oneCell">
    <xdr:from>
      <xdr:col>1</xdr:col>
      <xdr:colOff>31750</xdr:colOff>
      <xdr:row>594</xdr:row>
      <xdr:rowOff>24765</xdr:rowOff>
    </xdr:from>
    <xdr:to>
      <xdr:col>2</xdr:col>
      <xdr:colOff>0</xdr:colOff>
      <xdr:row>594</xdr:row>
      <xdr:rowOff>1984375</xdr:rowOff>
    </xdr:to>
    <xdr:pic>
      <xdr:nvPicPr>
        <xdr:cNvPr id="2170" name="ID_E3CD293A9C5440E3868BE7AB66CC08FC" descr="ACH13477=HA 113477C"/>
        <xdr:cNvPicPr>
          <a:picLocks noChangeAspect="1"/>
        </xdr:cNvPicPr>
      </xdr:nvPicPr>
      <xdr:blipFill>
        <a:blip r:embed="rId21"/>
        <a:stretch>
          <a:fillRect/>
        </a:stretch>
      </xdr:blipFill>
      <xdr:spPr>
        <a:xfrm>
          <a:off x="469265" y="1180200840"/>
          <a:ext cx="1816735" cy="195961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BS596"/>
  <sheetViews>
    <sheetView tabSelected="1" workbookViewId="0">
      <pane ySplit="1" topLeftCell="A15" activePane="bottomLeft" state="frozen"/>
      <selection/>
      <selection pane="bottomLeft" activeCell="C5" sqref="C5:E16"/>
    </sheetView>
  </sheetViews>
  <sheetFormatPr defaultColWidth="9" defaultRowHeight="14"/>
  <cols>
    <col min="1" max="1" width="6.26363636363636" style="2" customWidth="1"/>
    <col min="2" max="2" width="26.4636363636364" style="7" customWidth="1"/>
    <col min="3" max="3" width="18.5272727272727" style="7" customWidth="1"/>
    <col min="4" max="4" width="12.4636363636364" style="7" customWidth="1"/>
    <col min="5" max="5" width="101.909090909091" style="2" customWidth="1"/>
    <col min="6" max="6" width="19.5454545454545" style="8" customWidth="1"/>
    <col min="7" max="16384" width="9" style="7"/>
  </cols>
  <sheetData>
    <row r="1" ht="30" customHeight="1" spans="1:6">
      <c r="A1" s="9" t="s">
        <v>0</v>
      </c>
      <c r="B1" s="9" t="s">
        <v>1</v>
      </c>
      <c r="C1" s="9" t="s">
        <v>2</v>
      </c>
      <c r="D1" s="9" t="s">
        <v>3</v>
      </c>
      <c r="E1" s="9" t="s">
        <v>4</v>
      </c>
      <c r="F1" s="9" t="s">
        <v>5</v>
      </c>
    </row>
    <row r="2" ht="45" customHeight="1" spans="1:6">
      <c r="A2" s="10" t="s">
        <v>6</v>
      </c>
      <c r="B2" s="11"/>
      <c r="C2" s="11"/>
      <c r="D2" s="11"/>
      <c r="E2" s="11"/>
      <c r="F2" s="11"/>
    </row>
    <row r="3" s="1" customFormat="1" ht="157.5" customHeight="1" spans="1:6">
      <c r="A3" s="12">
        <v>1</v>
      </c>
      <c r="B3" s="13" t="str">
        <f>_xlfn.DISPIMG("ID_B6911630E1BF430FA4A62AB19CE058EA",1)</f>
        <v>=DISPIMG("ID_B6911630E1BF430FA4A62AB19CE058EA",1)</v>
      </c>
      <c r="C3" s="14" t="s">
        <v>7</v>
      </c>
      <c r="D3" s="15" t="s">
        <v>8</v>
      </c>
      <c r="E3" s="16" t="s">
        <v>9</v>
      </c>
      <c r="F3" s="17" t="s">
        <v>10</v>
      </c>
    </row>
    <row r="4" s="1" customFormat="1" ht="157.5" customHeight="1" spans="1:6">
      <c r="A4" s="12">
        <v>2</v>
      </c>
      <c r="B4" s="13" t="str">
        <f>_xlfn.DISPIMG("ID_AFAD5C14BA9F4DB8B3F763F7652B3140",1)</f>
        <v>=DISPIMG("ID_AFAD5C14BA9F4DB8B3F763F7652B3140",1)</v>
      </c>
      <c r="C4" s="18" t="s">
        <v>11</v>
      </c>
      <c r="D4" s="19" t="s">
        <v>12</v>
      </c>
      <c r="E4" s="16" t="s">
        <v>13</v>
      </c>
      <c r="F4" s="17" t="s">
        <v>14</v>
      </c>
    </row>
    <row r="5" s="1" customFormat="1" ht="157.5" customHeight="1" spans="1:6">
      <c r="A5" s="12">
        <v>3</v>
      </c>
      <c r="B5" s="13" t="str">
        <f>_xlfn.DISPIMG("ID_796DBDE2435346269D1B2616A761898C",1)</f>
        <v>=DISPIMG("ID_796DBDE2435346269D1B2616A761898C",1)</v>
      </c>
      <c r="C5" s="14" t="s">
        <v>15</v>
      </c>
      <c r="D5" s="20" t="s">
        <v>16</v>
      </c>
      <c r="E5" s="16" t="s">
        <v>17</v>
      </c>
      <c r="F5" s="17" t="s">
        <v>18</v>
      </c>
    </row>
    <row r="6" s="1" customFormat="1" ht="157.5" customHeight="1" spans="1:6">
      <c r="A6" s="12">
        <v>4</v>
      </c>
      <c r="B6" s="13" t="str">
        <f>_xlfn.DISPIMG("ID_606BD6E9DCC2481E8D580E311D2817E5",1)</f>
        <v>=DISPIMG("ID_606BD6E9DCC2481E8D580E311D2817E5",1)</v>
      </c>
      <c r="C6" s="17" t="s">
        <v>19</v>
      </c>
      <c r="D6" s="15" t="s">
        <v>8</v>
      </c>
      <c r="E6" s="16" t="s">
        <v>20</v>
      </c>
      <c r="F6" s="17" t="s">
        <v>21</v>
      </c>
    </row>
    <row r="7" s="1" customFormat="1" ht="157.5" customHeight="1" spans="1:6">
      <c r="A7" s="12">
        <v>5</v>
      </c>
      <c r="B7" s="13" t="str">
        <f>_xlfn.DISPIMG("ID_E6BFBF687D1F45AEA9916EDD1095E8BD",1)</f>
        <v>=DISPIMG("ID_E6BFBF687D1F45AEA9916EDD1095E8BD",1)</v>
      </c>
      <c r="C7" s="14" t="s">
        <v>22</v>
      </c>
      <c r="D7" s="21" t="s">
        <v>12</v>
      </c>
      <c r="E7" s="16" t="s">
        <v>23</v>
      </c>
      <c r="F7" s="22" t="s">
        <v>24</v>
      </c>
    </row>
    <row r="8" s="1" customFormat="1" ht="157.5" customHeight="1" spans="1:6">
      <c r="A8" s="12">
        <v>6</v>
      </c>
      <c r="B8" s="13" t="str">
        <f>_xlfn.DISPIMG("ID_1B9522C38ED549EC85F35D6FD822A1A9",1)</f>
        <v>=DISPIMG("ID_1B9522C38ED549EC85F35D6FD822A1A9",1)</v>
      </c>
      <c r="C8" s="14" t="s">
        <v>25</v>
      </c>
      <c r="D8" s="15" t="s">
        <v>8</v>
      </c>
      <c r="E8" s="23" t="s">
        <v>26</v>
      </c>
      <c r="F8" s="22" t="s">
        <v>27</v>
      </c>
    </row>
    <row r="9" s="1" customFormat="1" ht="157.5" customHeight="1" spans="1:6">
      <c r="A9" s="12">
        <v>7</v>
      </c>
      <c r="B9" s="13" t="str">
        <f>_xlfn.DISPIMG("ID_753E4767E12E41E0A8AAF1C10A5D9735",1)</f>
        <v>=DISPIMG("ID_753E4767E12E41E0A8AAF1C10A5D9735",1)</v>
      </c>
      <c r="C9" s="18" t="s">
        <v>28</v>
      </c>
      <c r="D9" s="24" t="s">
        <v>12</v>
      </c>
      <c r="E9" s="23" t="s">
        <v>29</v>
      </c>
      <c r="F9" s="17" t="s">
        <v>30</v>
      </c>
    </row>
    <row r="10" s="1" customFormat="1" ht="157.5" customHeight="1" spans="1:6">
      <c r="A10" s="12">
        <v>8</v>
      </c>
      <c r="B10" s="13" t="str">
        <f>_xlfn.DISPIMG("ID_9BE5B1C188E34D299124C859AA34E770",1)</f>
        <v>=DISPIMG("ID_9BE5B1C188E34D299124C859AA34E770",1)</v>
      </c>
      <c r="C10" s="14" t="s">
        <v>31</v>
      </c>
      <c r="D10" s="15" t="s">
        <v>8</v>
      </c>
      <c r="E10" s="16" t="s">
        <v>32</v>
      </c>
      <c r="F10" s="17" t="s">
        <v>33</v>
      </c>
    </row>
    <row r="11" s="1" customFormat="1" ht="157.5" customHeight="1" spans="1:6">
      <c r="A11" s="12">
        <v>9</v>
      </c>
      <c r="B11" s="13" t="str">
        <f>_xlfn.DISPIMG("ID_0A37DCF9D01C4D7BBBFFAA1166C0633B",1)</f>
        <v>=DISPIMG("ID_0A37DCF9D01C4D7BBBFFAA1166C0633B",1)</v>
      </c>
      <c r="C11" s="17" t="s">
        <v>34</v>
      </c>
      <c r="D11" s="19" t="s">
        <v>12</v>
      </c>
      <c r="E11" s="18" t="s">
        <v>35</v>
      </c>
      <c r="F11" s="22" t="s">
        <v>36</v>
      </c>
    </row>
    <row r="12" s="1" customFormat="1" ht="157.5" customHeight="1" spans="1:6">
      <c r="A12" s="12">
        <v>10</v>
      </c>
      <c r="B12" s="13" t="str">
        <f>_xlfn.DISPIMG("ID_C0DA98378E6A4452856EB112EB20EF07",1)</f>
        <v>=DISPIMG("ID_C0DA98378E6A4452856EB112EB20EF07",1)</v>
      </c>
      <c r="C12" s="18" t="s">
        <v>37</v>
      </c>
      <c r="D12" s="25" t="s">
        <v>8</v>
      </c>
      <c r="E12" s="18" t="s">
        <v>38</v>
      </c>
      <c r="F12" s="22" t="s">
        <v>39</v>
      </c>
    </row>
    <row r="13" s="1" customFormat="1" ht="157.5" customHeight="1" spans="1:6">
      <c r="A13" s="12">
        <v>11</v>
      </c>
      <c r="B13" s="13" t="str">
        <f>_xlfn.DISPIMG("ID_6C438AC6D753432CB57A60A84DC2E410",1)</f>
        <v>=DISPIMG("ID_6C438AC6D753432CB57A60A84DC2E410",1)</v>
      </c>
      <c r="C13" s="26" t="s">
        <v>40</v>
      </c>
      <c r="D13" s="27" t="s">
        <v>41</v>
      </c>
      <c r="E13" s="16" t="s">
        <v>42</v>
      </c>
      <c r="F13" s="17" t="s">
        <v>43</v>
      </c>
    </row>
    <row r="14" s="1" customFormat="1" ht="157.5" customHeight="1" spans="1:6">
      <c r="A14" s="12">
        <v>12</v>
      </c>
      <c r="B14" s="13" t="str">
        <f>_xlfn.DISPIMG("ID_4DDECBDE7ED14D13BD8E5FC85F3A2A97",1)</f>
        <v>=DISPIMG("ID_4DDECBDE7ED14D13BD8E5FC85F3A2A97",1)</v>
      </c>
      <c r="C14" s="14" t="s">
        <v>44</v>
      </c>
      <c r="D14" s="28" t="s">
        <v>12</v>
      </c>
      <c r="E14" s="17" t="s">
        <v>45</v>
      </c>
      <c r="F14" s="17" t="s">
        <v>46</v>
      </c>
    </row>
    <row r="15" s="1" customFormat="1" ht="157.5" customHeight="1" spans="1:6">
      <c r="A15" s="12">
        <v>13</v>
      </c>
      <c r="B15" s="13" t="str">
        <f>_xlfn.DISPIMG("ID_53CB6C6D5C3A44F795FD9570537836F9",1)</f>
        <v>=DISPIMG("ID_53CB6C6D5C3A44F795FD9570537836F9",1)</v>
      </c>
      <c r="C15" s="14" t="s">
        <v>47</v>
      </c>
      <c r="D15" s="29" t="s">
        <v>8</v>
      </c>
      <c r="E15" s="16" t="s">
        <v>48</v>
      </c>
      <c r="F15" s="22" t="s">
        <v>49</v>
      </c>
    </row>
    <row r="16" ht="157.5" customHeight="1" spans="1:6">
      <c r="A16" s="12">
        <v>14</v>
      </c>
      <c r="B16" s="30" t="str">
        <f>_xlfn.DISPIMG("ID_18D8DD4EBC0D45D1B7C1CB44042D1B2A",1)</f>
        <v>=DISPIMG("ID_18D8DD4EBC0D45D1B7C1CB44042D1B2A",1)</v>
      </c>
      <c r="C16" s="31" t="s">
        <v>50</v>
      </c>
      <c r="D16" s="21" t="s">
        <v>8</v>
      </c>
      <c r="E16" s="31" t="s">
        <v>51</v>
      </c>
      <c r="F16" s="32" t="s">
        <v>52</v>
      </c>
    </row>
    <row r="17" ht="157.5" customHeight="1" spans="1:6">
      <c r="A17" s="12">
        <v>15</v>
      </c>
      <c r="B17" s="30" t="str">
        <f>_xlfn.DISPIMG("ID_5755EAD49E734DBE93703CD5AEC6C82F",1)</f>
        <v>=DISPIMG("ID_5755EAD49E734DBE93703CD5AEC6C82F",1)</v>
      </c>
      <c r="C17" s="31" t="s">
        <v>53</v>
      </c>
      <c r="D17" s="33" t="s">
        <v>12</v>
      </c>
      <c r="E17" s="31" t="s">
        <v>54</v>
      </c>
      <c r="F17" s="34" t="s">
        <v>55</v>
      </c>
    </row>
    <row r="18" s="1" customFormat="1" ht="157.5" customHeight="1" spans="1:6">
      <c r="A18" s="12">
        <v>16</v>
      </c>
      <c r="B18" s="13" t="str">
        <f>_xlfn.DISPIMG("ID_3AF3742BBE1245F6B1DD357974608701",1)</f>
        <v>=DISPIMG("ID_3AF3742BBE1245F6B1DD357974608701",1)</v>
      </c>
      <c r="C18" s="14" t="s">
        <v>56</v>
      </c>
      <c r="D18" s="25" t="s">
        <v>8</v>
      </c>
      <c r="E18" s="18" t="s">
        <v>57</v>
      </c>
      <c r="F18" s="22" t="s">
        <v>58</v>
      </c>
    </row>
    <row r="19" ht="157.5" customHeight="1" spans="1:6">
      <c r="A19" s="12">
        <v>17</v>
      </c>
      <c r="B19" s="30" t="str">
        <f>_xlfn.DISPIMG("ID_DCEC3974F8604A52A714921F91FCC411",1)</f>
        <v>=DISPIMG("ID_DCEC3974F8604A52A714921F91FCC411",1)</v>
      </c>
      <c r="C19" s="31" t="s">
        <v>59</v>
      </c>
      <c r="D19" s="18" t="s">
        <v>12</v>
      </c>
      <c r="E19" s="31" t="s">
        <v>60</v>
      </c>
      <c r="F19" s="34" t="s">
        <v>61</v>
      </c>
    </row>
    <row r="20" ht="157.5" customHeight="1" spans="1:6">
      <c r="A20" s="12">
        <v>18</v>
      </c>
      <c r="B20" s="30" t="str">
        <f>_xlfn.DISPIMG("ID_19FD49BB559D426EACB72F0CD62EE57D",1)</f>
        <v>=DISPIMG("ID_19FD49BB559D426EACB72F0CD62EE57D",1)</v>
      </c>
      <c r="C20" s="31" t="s">
        <v>62</v>
      </c>
      <c r="D20" s="25" t="s">
        <v>12</v>
      </c>
      <c r="E20" s="31" t="s">
        <v>63</v>
      </c>
      <c r="F20" s="34" t="s">
        <v>64</v>
      </c>
    </row>
    <row r="21" ht="157.5" customHeight="1" spans="1:6">
      <c r="A21" s="12">
        <v>19</v>
      </c>
      <c r="B21" s="30" t="str">
        <f>_xlfn.DISPIMG("ID_4705FC21916E4234BC2A9883E051799E",1)</f>
        <v>=DISPIMG("ID_4705FC21916E4234BC2A9883E051799E",1)</v>
      </c>
      <c r="C21" s="31" t="s">
        <v>65</v>
      </c>
      <c r="D21" s="15" t="s">
        <v>8</v>
      </c>
      <c r="E21" s="31" t="s">
        <v>66</v>
      </c>
      <c r="F21" s="34" t="s">
        <v>67</v>
      </c>
    </row>
    <row r="22" ht="157.5" customHeight="1" spans="1:6">
      <c r="A22" s="12">
        <v>20</v>
      </c>
      <c r="B22" s="30" t="str">
        <f>_xlfn.DISPIMG("ID_2BD3FD2196554DB1AEE8FF4C7EC98455",1)</f>
        <v>=DISPIMG("ID_2BD3FD2196554DB1AEE8FF4C7EC98455",1)</v>
      </c>
      <c r="C22" s="31" t="s">
        <v>68</v>
      </c>
      <c r="D22" s="33" t="s">
        <v>12</v>
      </c>
      <c r="E22" s="31" t="s">
        <v>69</v>
      </c>
      <c r="F22" s="34" t="s">
        <v>70</v>
      </c>
    </row>
    <row r="23" s="2" customFormat="1" ht="157.5" customHeight="1" spans="1:6">
      <c r="A23" s="12">
        <v>21</v>
      </c>
      <c r="B23" s="35" t="str">
        <f>_xlfn.DISPIMG("ID_65539CA6D8AF4B189A744C6B7A3CE897",1)</f>
        <v>=DISPIMG("ID_65539CA6D8AF4B189A744C6B7A3CE897",1)</v>
      </c>
      <c r="C23" s="36" t="s">
        <v>71</v>
      </c>
      <c r="D23" s="15" t="s">
        <v>8</v>
      </c>
      <c r="E23" s="37" t="s">
        <v>72</v>
      </c>
      <c r="F23" s="32" t="s">
        <v>73</v>
      </c>
    </row>
    <row r="24" ht="157.5" customHeight="1" spans="1:6">
      <c r="A24" s="12">
        <v>22</v>
      </c>
      <c r="B24" s="30" t="str">
        <f>_xlfn.DISPIMG("ID_DCF9AB065337460FBDC4189EE9C3AF81",1)</f>
        <v>=DISPIMG("ID_DCF9AB065337460FBDC4189EE9C3AF81",1)</v>
      </c>
      <c r="C24" s="31" t="s">
        <v>74</v>
      </c>
      <c r="D24" s="33" t="s">
        <v>12</v>
      </c>
      <c r="E24" s="37" t="s">
        <v>72</v>
      </c>
      <c r="F24" s="32" t="s">
        <v>75</v>
      </c>
    </row>
    <row r="25" ht="157.5" customHeight="1" spans="1:6">
      <c r="A25" s="12">
        <v>23</v>
      </c>
      <c r="B25" s="30" t="str">
        <f>_xlfn.DISPIMG("ID_7C2B2ECE16BB497082791CAB93C0A4AF",1)</f>
        <v>=DISPIMG("ID_7C2B2ECE16BB497082791CAB93C0A4AF",1)</v>
      </c>
      <c r="C25" s="31" t="s">
        <v>76</v>
      </c>
      <c r="D25" s="38" t="s">
        <v>8</v>
      </c>
      <c r="E25" s="39" t="s">
        <v>77</v>
      </c>
      <c r="F25" s="34" t="s">
        <v>78</v>
      </c>
    </row>
    <row r="26" s="1" customFormat="1" ht="157.5" customHeight="1" spans="1:6">
      <c r="A26" s="12">
        <v>24</v>
      </c>
      <c r="B26" s="13" t="str">
        <f>_xlfn.DISPIMG("ID_1EA690C4723C431CB94933F16A491DD1",1)</f>
        <v>=DISPIMG("ID_1EA690C4723C431CB94933F16A491DD1",1)</v>
      </c>
      <c r="C26" s="14" t="s">
        <v>79</v>
      </c>
      <c r="D26" s="18" t="s">
        <v>16</v>
      </c>
      <c r="E26" s="23" t="s">
        <v>80</v>
      </c>
      <c r="F26" s="22" t="s">
        <v>81</v>
      </c>
    </row>
    <row r="27" s="1" customFormat="1" ht="157.5" customHeight="1" spans="1:6">
      <c r="A27" s="12">
        <v>25</v>
      </c>
      <c r="B27" s="12" t="str">
        <f>_xlfn.DISPIMG("ID_553C39B4C76F495ABEB0B9806007BC67",1)</f>
        <v>=DISPIMG("ID_553C39B4C76F495ABEB0B9806007BC67",1)</v>
      </c>
      <c r="C27" s="17" t="s">
        <v>82</v>
      </c>
      <c r="D27" s="18" t="s">
        <v>83</v>
      </c>
      <c r="E27" s="40" t="s">
        <v>84</v>
      </c>
      <c r="F27" s="17" t="s">
        <v>85</v>
      </c>
    </row>
    <row r="28" s="1" customFormat="1" ht="157.5" customHeight="1" spans="1:6">
      <c r="A28" s="12">
        <v>26</v>
      </c>
      <c r="B28" s="13" t="str">
        <f>_xlfn.DISPIMG("ID_7C1F4F8CFAC64F52BE571CEFAC57018A",1)</f>
        <v>=DISPIMG("ID_7C1F4F8CFAC64F52BE571CEFAC57018A",1)</v>
      </c>
      <c r="C28" s="18" t="s">
        <v>86</v>
      </c>
      <c r="D28" s="18" t="s">
        <v>83</v>
      </c>
      <c r="E28" s="18" t="s">
        <v>87</v>
      </c>
      <c r="F28" s="22" t="s">
        <v>88</v>
      </c>
    </row>
    <row r="29" s="1" customFormat="1" ht="157.5" customHeight="1" spans="1:6">
      <c r="A29" s="12">
        <v>27</v>
      </c>
      <c r="B29" s="13" t="str">
        <f>_xlfn.DISPIMG("ID_D14E5BA656814A04ACA47489FF72F6FD",1)</f>
        <v>=DISPIMG("ID_D14E5BA656814A04ACA47489FF72F6FD",1)</v>
      </c>
      <c r="C29" s="14" t="s">
        <v>89</v>
      </c>
      <c r="D29" s="41" t="s">
        <v>83</v>
      </c>
      <c r="E29" s="16" t="s">
        <v>90</v>
      </c>
      <c r="F29" s="17" t="s">
        <v>91</v>
      </c>
    </row>
    <row r="30" s="1" customFormat="1" ht="157.5" customHeight="1" spans="1:6">
      <c r="A30" s="12">
        <v>28</v>
      </c>
      <c r="B30" s="13" t="str">
        <f>_xlfn.DISPIMG("ID_EAC1EB54E45B4151A60AB8627A12CC44",1)</f>
        <v>=DISPIMG("ID_EAC1EB54E45B4151A60AB8627A12CC44",1)</v>
      </c>
      <c r="C30" s="14" t="s">
        <v>92</v>
      </c>
      <c r="D30" s="41" t="s">
        <v>12</v>
      </c>
      <c r="E30" s="16" t="s">
        <v>93</v>
      </c>
      <c r="F30" s="22" t="s">
        <v>94</v>
      </c>
    </row>
    <row r="31" s="1" customFormat="1" ht="157.5" customHeight="1" spans="1:6">
      <c r="A31" s="12">
        <v>29</v>
      </c>
      <c r="B31" s="13" t="str">
        <f>_xlfn.DISPIMG("ID_1523F8E88A9844CB9086F2377D747E81",1)</f>
        <v>=DISPIMG("ID_1523F8E88A9844CB9086F2377D747E81",1)</v>
      </c>
      <c r="C31" s="38" t="s">
        <v>95</v>
      </c>
      <c r="D31" s="38" t="s">
        <v>8</v>
      </c>
      <c r="E31" s="38" t="s">
        <v>96</v>
      </c>
      <c r="F31" s="22" t="s">
        <v>97</v>
      </c>
    </row>
    <row r="32" s="1" customFormat="1" ht="157.5" customHeight="1" spans="1:6">
      <c r="A32" s="12">
        <v>30</v>
      </c>
      <c r="B32" s="13" t="str">
        <f>_xlfn.DISPIMG("ID_3E60B1A1632642889720FDA6B718751E",1)</f>
        <v>=DISPIMG("ID_3E60B1A1632642889720FDA6B718751E",1)</v>
      </c>
      <c r="C32" s="18" t="s">
        <v>98</v>
      </c>
      <c r="D32" s="18" t="s">
        <v>8</v>
      </c>
      <c r="E32" s="18" t="s">
        <v>99</v>
      </c>
      <c r="F32" s="22" t="s">
        <v>100</v>
      </c>
    </row>
    <row r="33" ht="157.5" customHeight="1" spans="1:6">
      <c r="A33" s="12">
        <v>31</v>
      </c>
      <c r="B33" s="30" t="str">
        <f>_xlfn.DISPIMG("ID_DC43AF5D1BAA4D6DB7EE72F07BE8F4C8",1)</f>
        <v>=DISPIMG("ID_DC43AF5D1BAA4D6DB7EE72F07BE8F4C8",1)</v>
      </c>
      <c r="C33" s="18" t="s">
        <v>101</v>
      </c>
      <c r="D33" s="18" t="s">
        <v>8</v>
      </c>
      <c r="E33" s="18" t="s">
        <v>102</v>
      </c>
      <c r="F33" s="31" t="s">
        <v>103</v>
      </c>
    </row>
    <row r="34" s="3" customFormat="1" ht="158.25" customHeight="1" spans="1:6">
      <c r="A34" s="12">
        <v>32</v>
      </c>
      <c r="B34" s="35" t="str">
        <f>_xlfn.DISPIMG("ID_9AD6A8EDAFB04417B1DD8DAAEB4C8800",1)</f>
        <v>=DISPIMG("ID_9AD6A8EDAFB04417B1DD8DAAEB4C8800",1)</v>
      </c>
      <c r="C34" s="31" t="s">
        <v>104</v>
      </c>
      <c r="D34" s="18" t="s">
        <v>12</v>
      </c>
      <c r="E34" s="31" t="s">
        <v>105</v>
      </c>
      <c r="F34" s="31" t="s">
        <v>106</v>
      </c>
    </row>
    <row r="35" s="2" customFormat="1" ht="158.25" customHeight="1" spans="1:6">
      <c r="A35" s="12">
        <v>33</v>
      </c>
      <c r="B35" s="35" t="str">
        <f>_xlfn.DISPIMG("ID_D55C3591FC56486F80EAC7B93A4151BE",1)</f>
        <v>=DISPIMG("ID_D55C3591FC56486F80EAC7B93A4151BE",1)</v>
      </c>
      <c r="C35" s="31" t="s">
        <v>107</v>
      </c>
      <c r="D35" s="18" t="s">
        <v>8</v>
      </c>
      <c r="E35" s="37" t="s">
        <v>108</v>
      </c>
      <c r="F35" s="31" t="s">
        <v>109</v>
      </c>
    </row>
    <row r="36" s="3" customFormat="1" ht="158.25" customHeight="1" spans="1:6">
      <c r="A36" s="12">
        <v>34</v>
      </c>
      <c r="B36" s="35" t="str">
        <f>_xlfn.DISPIMG("ID_EB8B9789D6A04B9E8959CCE6387BB2BB",1)</f>
        <v>=DISPIMG("ID_EB8B9789D6A04B9E8959CCE6387BB2BB",1)</v>
      </c>
      <c r="C36" s="31" t="s">
        <v>110</v>
      </c>
      <c r="D36" s="18" t="s">
        <v>8</v>
      </c>
      <c r="E36" s="31" t="s">
        <v>111</v>
      </c>
      <c r="F36" s="35" t="s">
        <v>112</v>
      </c>
    </row>
    <row r="37" s="3" customFormat="1" ht="158.25" customHeight="1" spans="1:6">
      <c r="A37" s="12">
        <v>35</v>
      </c>
      <c r="B37" s="35" t="str">
        <f>_xlfn.DISPIMG("ID_FB0E01C83C204828A1D268E232A46E07",1)</f>
        <v>=DISPIMG("ID_FB0E01C83C204828A1D268E232A46E07",1)</v>
      </c>
      <c r="C37" s="31" t="s">
        <v>113</v>
      </c>
      <c r="D37" s="18" t="s">
        <v>12</v>
      </c>
      <c r="E37" s="31" t="s">
        <v>114</v>
      </c>
      <c r="F37" s="35" t="s">
        <v>115</v>
      </c>
    </row>
    <row r="38" s="3" customFormat="1" ht="158.25" customHeight="1" spans="1:6">
      <c r="A38" s="12">
        <v>36</v>
      </c>
      <c r="B38" s="35" t="str">
        <f>_xlfn.DISPIMG("ID_85DCE02D92004113A315A4857D295213",1)</f>
        <v>=DISPIMG("ID_85DCE02D92004113A315A4857D295213",1)</v>
      </c>
      <c r="C38" s="31" t="s">
        <v>116</v>
      </c>
      <c r="D38" s="18" t="s">
        <v>12</v>
      </c>
      <c r="E38" s="35" t="s">
        <v>117</v>
      </c>
      <c r="F38" s="35" t="s">
        <v>118</v>
      </c>
    </row>
    <row r="39" s="3" customFormat="1" ht="158.25" customHeight="1" spans="1:6">
      <c r="A39" s="12">
        <v>37</v>
      </c>
      <c r="B39" s="35" t="str">
        <f>_xlfn.DISPIMG("ID_8298C03A96544430A4B70DDD97108AD0",1)</f>
        <v>=DISPIMG("ID_8298C03A96544430A4B70DDD97108AD0",1)</v>
      </c>
      <c r="C39" s="31" t="s">
        <v>119</v>
      </c>
      <c r="D39" s="18" t="s">
        <v>8</v>
      </c>
      <c r="E39" s="31" t="s">
        <v>120</v>
      </c>
      <c r="F39" s="35" t="s">
        <v>121</v>
      </c>
    </row>
    <row r="40" s="3" customFormat="1" ht="158.25" customHeight="1" spans="1:6">
      <c r="A40" s="12">
        <v>38</v>
      </c>
      <c r="B40" s="35" t="str">
        <f>_xlfn.DISPIMG("ID_C560E49B7E614DEF9EE624CAB8EC14BD",1)</f>
        <v>=DISPIMG("ID_C560E49B7E614DEF9EE624CAB8EC14BD",1)</v>
      </c>
      <c r="C40" s="31" t="s">
        <v>122</v>
      </c>
      <c r="D40" s="18" t="s">
        <v>12</v>
      </c>
      <c r="E40" s="31" t="s">
        <v>123</v>
      </c>
      <c r="F40" s="31" t="s">
        <v>124</v>
      </c>
    </row>
    <row r="41" s="3" customFormat="1" ht="158.25" customHeight="1" spans="1:6">
      <c r="A41" s="12">
        <v>39</v>
      </c>
      <c r="B41" s="35" t="str">
        <f>_xlfn.DISPIMG("ID_2F652B978C9A47128799EE0EA26B5E42",1)</f>
        <v>=DISPIMG("ID_2F652B978C9A47128799EE0EA26B5E42",1)</v>
      </c>
      <c r="C41" s="31" t="s">
        <v>125</v>
      </c>
      <c r="D41" s="18" t="s">
        <v>8</v>
      </c>
      <c r="E41" s="35" t="s">
        <v>126</v>
      </c>
      <c r="F41" s="35" t="s">
        <v>127</v>
      </c>
    </row>
    <row r="42" s="3" customFormat="1" ht="158.25" customHeight="1" spans="1:6">
      <c r="A42" s="12">
        <v>40</v>
      </c>
      <c r="B42" s="35" t="str">
        <f>_xlfn.DISPIMG("ID_0EF0919EB13247489CAAFB4C42B7B1C1",1)</f>
        <v>=DISPIMG("ID_0EF0919EB13247489CAAFB4C42B7B1C1",1)</v>
      </c>
      <c r="C42" s="31" t="s">
        <v>128</v>
      </c>
      <c r="D42" s="18" t="s">
        <v>8</v>
      </c>
      <c r="E42" s="35" t="s">
        <v>129</v>
      </c>
      <c r="F42" s="31" t="s">
        <v>130</v>
      </c>
    </row>
    <row r="43" s="3" customFormat="1" ht="158.25" customHeight="1" spans="1:6">
      <c r="A43" s="12">
        <v>41</v>
      </c>
      <c r="B43" s="35" t="str">
        <f>_xlfn.DISPIMG("ID_E95D23E419B641098EC6408AD596BF9A",1)</f>
        <v>=DISPIMG("ID_E95D23E419B641098EC6408AD596BF9A",1)</v>
      </c>
      <c r="C43" s="31" t="s">
        <v>131</v>
      </c>
      <c r="D43" s="18" t="s">
        <v>12</v>
      </c>
      <c r="E43" s="31" t="s">
        <v>132</v>
      </c>
      <c r="F43" s="35" t="s">
        <v>133</v>
      </c>
    </row>
    <row r="44" s="3" customFormat="1" ht="158.25" customHeight="1" spans="1:6">
      <c r="A44" s="12">
        <v>42</v>
      </c>
      <c r="B44" s="35" t="str">
        <f>_xlfn.DISPIMG("ID_EAFC1C6ACB6F4134A4FA7D08E44C7FE7",1)</f>
        <v>=DISPIMG("ID_EAFC1C6ACB6F4134A4FA7D08E44C7FE7",1)</v>
      </c>
      <c r="C44" s="31" t="s">
        <v>134</v>
      </c>
      <c r="D44" s="18" t="s">
        <v>12</v>
      </c>
      <c r="E44" s="31" t="s">
        <v>135</v>
      </c>
      <c r="F44" s="35" t="s">
        <v>136</v>
      </c>
    </row>
    <row r="45" s="3" customFormat="1" ht="158.25" customHeight="1" spans="1:6">
      <c r="A45" s="12">
        <v>43</v>
      </c>
      <c r="B45" s="35" t="str">
        <f>_xlfn.DISPIMG("ID_43F26329B8B440B0BB11EFDA80866D5E",1)</f>
        <v>=DISPIMG("ID_43F26329B8B440B0BB11EFDA80866D5E",1)</v>
      </c>
      <c r="C45" s="31" t="s">
        <v>137</v>
      </c>
      <c r="D45" s="18" t="s">
        <v>8</v>
      </c>
      <c r="E45" s="31" t="s">
        <v>138</v>
      </c>
      <c r="F45" s="35" t="s">
        <v>139</v>
      </c>
    </row>
    <row r="46" s="2" customFormat="1" ht="158.25" customHeight="1" spans="1:6">
      <c r="A46" s="12">
        <v>44</v>
      </c>
      <c r="B46" s="35" t="str">
        <f>_xlfn.DISPIMG("ID_284918BB4DC94AC5A435170AC26F482F",1)</f>
        <v>=DISPIMG("ID_284918BB4DC94AC5A435170AC26F482F",1)</v>
      </c>
      <c r="C46" s="36" t="s">
        <v>140</v>
      </c>
      <c r="D46" s="18" t="s">
        <v>12</v>
      </c>
      <c r="E46" s="37" t="s">
        <v>141</v>
      </c>
      <c r="F46" s="35" t="s">
        <v>142</v>
      </c>
    </row>
    <row r="47" s="3" customFormat="1" ht="158.25" customHeight="1" spans="1:6">
      <c r="A47" s="12">
        <v>45</v>
      </c>
      <c r="B47" s="35" t="str">
        <f>_xlfn.DISPIMG("ID_95DB849AAC534AE29BC8313DEB7EB282",1)</f>
        <v>=DISPIMG("ID_95DB849AAC534AE29BC8313DEB7EB282",1)</v>
      </c>
      <c r="C47" s="31" t="s">
        <v>143</v>
      </c>
      <c r="D47" s="18" t="s">
        <v>8</v>
      </c>
      <c r="E47" s="31" t="s">
        <v>144</v>
      </c>
      <c r="F47" s="35" t="s">
        <v>145</v>
      </c>
    </row>
    <row r="48" s="3" customFormat="1" ht="158.25" customHeight="1" spans="1:6">
      <c r="A48" s="12">
        <v>46</v>
      </c>
      <c r="B48" s="35" t="str">
        <f>_xlfn.DISPIMG("ID_54D86CECAFC14F6F8E4E48F862D6EB75",1)</f>
        <v>=DISPIMG("ID_54D86CECAFC14F6F8E4E48F862D6EB75",1)</v>
      </c>
      <c r="C48" s="31" t="s">
        <v>146</v>
      </c>
      <c r="D48" s="18" t="s">
        <v>12</v>
      </c>
      <c r="E48" s="31" t="s">
        <v>147</v>
      </c>
      <c r="F48" s="35" t="s">
        <v>148</v>
      </c>
    </row>
    <row r="49" s="3" customFormat="1" ht="158.25" customHeight="1" spans="1:6">
      <c r="A49" s="12">
        <v>47</v>
      </c>
      <c r="B49" s="35" t="str">
        <f>_xlfn.DISPIMG("ID_DD63A0976B2D4B228D6469ADE60874B7",1)</f>
        <v>=DISPIMG("ID_DD63A0976B2D4B228D6469ADE60874B7",1)</v>
      </c>
      <c r="C49" s="31" t="s">
        <v>149</v>
      </c>
      <c r="D49" s="18" t="s">
        <v>12</v>
      </c>
      <c r="E49" s="31" t="s">
        <v>150</v>
      </c>
      <c r="F49" s="35" t="s">
        <v>151</v>
      </c>
    </row>
    <row r="50" s="3" customFormat="1" ht="158.25" customHeight="1" spans="1:6">
      <c r="A50" s="12">
        <v>48</v>
      </c>
      <c r="B50" s="35" t="str">
        <f>_xlfn.DISPIMG("ID_D81E13F84BF14480BA025A236EAD5DC6",1)</f>
        <v>=DISPIMG("ID_D81E13F84BF14480BA025A236EAD5DC6",1)</v>
      </c>
      <c r="C50" s="31" t="s">
        <v>152</v>
      </c>
      <c r="D50" s="18" t="s">
        <v>8</v>
      </c>
      <c r="E50" s="31" t="s">
        <v>153</v>
      </c>
      <c r="F50" s="35" t="s">
        <v>154</v>
      </c>
    </row>
    <row r="51" s="3" customFormat="1" ht="158.25" customHeight="1" spans="1:6">
      <c r="A51" s="12">
        <v>49</v>
      </c>
      <c r="B51" s="35" t="str">
        <f>_xlfn.DISPIMG("ID_A74629B569B048A182C2541F302C0466",1)</f>
        <v>=DISPIMG("ID_A74629B569B048A182C2541F302C0466",1)</v>
      </c>
      <c r="C51" s="31" t="s">
        <v>155</v>
      </c>
      <c r="D51" s="18" t="s">
        <v>12</v>
      </c>
      <c r="E51" s="31" t="s">
        <v>156</v>
      </c>
      <c r="F51" s="35" t="s">
        <v>157</v>
      </c>
    </row>
    <row r="52" s="3" customFormat="1" ht="158.25" customHeight="1" spans="1:6">
      <c r="A52" s="12">
        <v>50</v>
      </c>
      <c r="B52" s="35" t="str">
        <f>_xlfn.DISPIMG("ID_1478F872CF444742A8D273B497984636",1)</f>
        <v>=DISPIMG("ID_1478F872CF444742A8D273B497984636",1)</v>
      </c>
      <c r="C52" s="31" t="s">
        <v>158</v>
      </c>
      <c r="D52" s="18" t="s">
        <v>8</v>
      </c>
      <c r="E52" s="31" t="s">
        <v>159</v>
      </c>
      <c r="F52" s="35" t="s">
        <v>160</v>
      </c>
    </row>
    <row r="53" s="2" customFormat="1" ht="158.25" customHeight="1" spans="1:6">
      <c r="A53" s="12">
        <v>51</v>
      </c>
      <c r="B53" s="35" t="str">
        <f>_xlfn.DISPIMG("ID_5D4C869F7F8D4C5D859AA7E1A31F24B8",1)</f>
        <v>=DISPIMG("ID_5D4C869F7F8D4C5D859AA7E1A31F24B8",1)</v>
      </c>
      <c r="C53" s="31" t="s">
        <v>161</v>
      </c>
      <c r="D53" s="18" t="s">
        <v>8</v>
      </c>
      <c r="E53" s="37" t="s">
        <v>162</v>
      </c>
      <c r="F53" s="35" t="s">
        <v>163</v>
      </c>
    </row>
    <row r="54" customFormat="1" ht="158.25" customHeight="1" spans="1:6">
      <c r="A54" s="12">
        <v>52</v>
      </c>
      <c r="B54" s="42" t="str">
        <f>_xlfn.DISPIMG("ID_33002FD7876044CEB14B5A57C8254CE7",1)</f>
        <v>=DISPIMG("ID_33002FD7876044CEB14B5A57C8254CE7",1)</v>
      </c>
      <c r="C54" s="18" t="s">
        <v>164</v>
      </c>
      <c r="D54" s="18" t="s">
        <v>8</v>
      </c>
      <c r="E54" s="18" t="s">
        <v>165</v>
      </c>
      <c r="F54" s="31" t="s">
        <v>166</v>
      </c>
    </row>
    <row r="55" customFormat="1" ht="158.25" customHeight="1" spans="1:6">
      <c r="A55" s="12">
        <v>53</v>
      </c>
      <c r="B55" s="43" t="str">
        <f>_xlfn.DISPIMG("ID_376BE7B4ED8A440884D2EC8AFE0AF9F8",1)</f>
        <v>=DISPIMG("ID_376BE7B4ED8A440884D2EC8AFE0AF9F8",1)</v>
      </c>
      <c r="C55" s="44" t="s">
        <v>167</v>
      </c>
      <c r="D55" s="31" t="s">
        <v>83</v>
      </c>
      <c r="E55" s="43" t="s">
        <v>117</v>
      </c>
      <c r="F55" s="43" t="s">
        <v>168</v>
      </c>
    </row>
    <row r="56" s="4" customFormat="1" ht="158.25" customHeight="1" spans="1:6">
      <c r="A56" s="12">
        <v>54</v>
      </c>
      <c r="B56" s="43" t="str">
        <f>_xlfn.DISPIMG("ID_E678315284484984BF0126B4A72618FE",1)</f>
        <v>=DISPIMG("ID_E678315284484984BF0126B4A72618FE",1)</v>
      </c>
      <c r="C56" s="43" t="s">
        <v>169</v>
      </c>
      <c r="D56" s="31" t="s">
        <v>8</v>
      </c>
      <c r="E56" s="40" t="s">
        <v>170</v>
      </c>
      <c r="F56" s="43" t="s">
        <v>171</v>
      </c>
    </row>
    <row r="57" s="4" customFormat="1" ht="158.25" customHeight="1" spans="1:6">
      <c r="A57" s="12">
        <v>55</v>
      </c>
      <c r="B57" s="45" t="str">
        <f>_xlfn.DISPIMG("ID_49D6DAD2CFD64ACFAB362D73DA25D9EE",1)</f>
        <v>=DISPIMG("ID_49D6DAD2CFD64ACFAB362D73DA25D9EE",1)</v>
      </c>
      <c r="C57" s="36" t="s">
        <v>172</v>
      </c>
      <c r="D57" s="31" t="s">
        <v>8</v>
      </c>
      <c r="E57" s="37" t="s">
        <v>173</v>
      </c>
      <c r="F57" s="44" t="s">
        <v>174</v>
      </c>
    </row>
    <row r="58" s="1" customFormat="1" ht="157.5" customHeight="1" spans="1:6">
      <c r="A58" s="12">
        <v>56</v>
      </c>
      <c r="B58" s="35" t="str">
        <f>_xlfn.DISPIMG("ID_1BE862AD6588408A8B38BF44E5ADF9CE",1)</f>
        <v>=DISPIMG("ID_1BE862AD6588408A8B38BF44E5ADF9CE",1)</v>
      </c>
      <c r="C58" s="31" t="s">
        <v>175</v>
      </c>
      <c r="D58" s="31" t="s">
        <v>12</v>
      </c>
      <c r="E58" s="31" t="s">
        <v>176</v>
      </c>
      <c r="F58" s="44" t="s">
        <v>177</v>
      </c>
    </row>
    <row r="59" s="1" customFormat="1" ht="157.5" customHeight="1" spans="1:6">
      <c r="A59" s="12">
        <v>57</v>
      </c>
      <c r="B59" s="35" t="str">
        <f>_xlfn.DISPIMG("ID_66B241677E9D4E4EAC1621454E773E51",1)</f>
        <v>=DISPIMG("ID_66B241677E9D4E4EAC1621454E773E51",1)</v>
      </c>
      <c r="C59" s="31" t="s">
        <v>178</v>
      </c>
      <c r="D59" s="31" t="s">
        <v>12</v>
      </c>
      <c r="E59" s="31" t="s">
        <v>165</v>
      </c>
      <c r="F59" s="44" t="s">
        <v>179</v>
      </c>
    </row>
    <row r="60" s="1" customFormat="1" ht="157.5" customHeight="1" spans="1:6">
      <c r="A60" s="12">
        <v>58</v>
      </c>
      <c r="B60" s="35" t="str">
        <f>_xlfn.DISPIMG("ID_DB34E871119F4D349A6E04222EDD5E60",1)</f>
        <v>=DISPIMG("ID_DB34E871119F4D349A6E04222EDD5E60",1)</v>
      </c>
      <c r="C60" s="31" t="s">
        <v>180</v>
      </c>
      <c r="D60" s="31" t="s">
        <v>8</v>
      </c>
      <c r="E60" s="31" t="s">
        <v>181</v>
      </c>
      <c r="F60" s="44" t="s">
        <v>182</v>
      </c>
    </row>
    <row r="61" s="1" customFormat="1" ht="157.5" customHeight="1" spans="1:6">
      <c r="A61" s="12">
        <v>59</v>
      </c>
      <c r="B61" s="35" t="str">
        <f>_xlfn.DISPIMG("ID_A243DA0727984D55AB3904E1C66C3294",1)</f>
        <v>=DISPIMG("ID_A243DA0727984D55AB3904E1C66C3294",1)</v>
      </c>
      <c r="C61" s="31" t="s">
        <v>183</v>
      </c>
      <c r="D61" s="31" t="s">
        <v>8</v>
      </c>
      <c r="E61" s="31" t="s">
        <v>184</v>
      </c>
      <c r="F61" s="44" t="s">
        <v>185</v>
      </c>
    </row>
    <row r="62" s="1" customFormat="1" ht="157.5" customHeight="1" spans="1:6">
      <c r="A62" s="12">
        <v>60</v>
      </c>
      <c r="B62" s="43" t="str">
        <f>_xlfn.DISPIMG("ID_D66A7C5EB04441DCBD718E8E0FC1ED3B",1)</f>
        <v>=DISPIMG("ID_D66A7C5EB04441DCBD718E8E0FC1ED3B",1)</v>
      </c>
      <c r="C62" s="44" t="s">
        <v>186</v>
      </c>
      <c r="D62" s="31" t="s">
        <v>8</v>
      </c>
      <c r="E62" s="44" t="s">
        <v>187</v>
      </c>
      <c r="F62" s="44" t="s">
        <v>188</v>
      </c>
    </row>
    <row r="63" s="1" customFormat="1" ht="157.5" customHeight="1" spans="1:6">
      <c r="A63" s="12">
        <v>61</v>
      </c>
      <c r="B63" s="43" t="str">
        <f>_xlfn.DISPIMG("ID_E852FEBF2EF2414E923AE807E37B9937",1)</f>
        <v>=DISPIMG("ID_E852FEBF2EF2414E923AE807E37B9937",1)</v>
      </c>
      <c r="C63" s="43" t="s">
        <v>189</v>
      </c>
      <c r="D63" s="31" t="s">
        <v>12</v>
      </c>
      <c r="E63" s="43" t="s">
        <v>190</v>
      </c>
      <c r="F63" s="44" t="s">
        <v>191</v>
      </c>
    </row>
    <row r="64" s="1" customFormat="1" ht="157.5" customHeight="1" spans="1:6">
      <c r="A64" s="12">
        <v>62</v>
      </c>
      <c r="B64" s="43" t="str">
        <f>_xlfn.DISPIMG("ID_0DDA267043DB470BA207E55FE62ECF2F",1)</f>
        <v>=DISPIMG("ID_0DDA267043DB470BA207E55FE62ECF2F",1)</v>
      </c>
      <c r="C64" s="44" t="s">
        <v>192</v>
      </c>
      <c r="D64" s="31" t="s">
        <v>16</v>
      </c>
      <c r="E64" s="44" t="s">
        <v>165</v>
      </c>
      <c r="F64" s="44" t="s">
        <v>193</v>
      </c>
    </row>
    <row r="65" s="1" customFormat="1" ht="157.5" customHeight="1" spans="1:6">
      <c r="A65" s="12">
        <v>63</v>
      </c>
      <c r="B65" s="43" t="str">
        <f>_xlfn.DISPIMG("ID_C5C4E67270B74CAAA7A3BB94829925AC",1)</f>
        <v>=DISPIMG("ID_C5C4E67270B74CAAA7A3BB94829925AC",1)</v>
      </c>
      <c r="C65" s="43" t="s">
        <v>194</v>
      </c>
      <c r="D65" s="43" t="s">
        <v>12</v>
      </c>
      <c r="E65" s="44" t="s">
        <v>195</v>
      </c>
      <c r="F65" s="44" t="s">
        <v>196</v>
      </c>
    </row>
    <row r="66" s="1" customFormat="1" ht="157.5" customHeight="1" spans="1:6">
      <c r="A66" s="12"/>
      <c r="B66" s="43" t="str">
        <f>_xlfn.DISPIMG("ID_648CB95A2AF94C61B77588056F7F6D6B",1)</f>
        <v>=DISPIMG("ID_648CB95A2AF94C61B77588056F7F6D6B",1)</v>
      </c>
      <c r="C66" s="43" t="s">
        <v>197</v>
      </c>
      <c r="D66" s="46" t="s">
        <v>12</v>
      </c>
      <c r="E66" s="44" t="s">
        <v>198</v>
      </c>
      <c r="F66" s="44" t="s">
        <v>199</v>
      </c>
    </row>
    <row r="67" s="1" customFormat="1" ht="157.5" customHeight="1" spans="1:6">
      <c r="A67" s="12"/>
      <c r="B67" s="43"/>
      <c r="C67" s="44" t="s">
        <v>200</v>
      </c>
      <c r="D67" s="46" t="s">
        <v>12</v>
      </c>
      <c r="E67" s="44" t="s">
        <v>201</v>
      </c>
      <c r="F67" s="44" t="s">
        <v>202</v>
      </c>
    </row>
    <row r="68" s="1" customFormat="1" ht="157.5" customHeight="1" spans="1:6">
      <c r="A68" s="12"/>
      <c r="B68" s="43"/>
      <c r="C68" s="44" t="s">
        <v>203</v>
      </c>
      <c r="D68" s="46" t="s">
        <v>16</v>
      </c>
      <c r="E68" s="44" t="s">
        <v>204</v>
      </c>
      <c r="F68" s="44" t="s">
        <v>205</v>
      </c>
    </row>
    <row r="69" s="1" customFormat="1" ht="157.5" customHeight="1" spans="1:6">
      <c r="A69" s="12">
        <v>65</v>
      </c>
      <c r="B69" s="12" t="str">
        <f>_xlfn.DISPIMG("ID_95A77A44CCB84AD49D370F19A86D3450",1)</f>
        <v>=DISPIMG("ID_95A77A44CCB84AD49D370F19A86D3450",1)</v>
      </c>
      <c r="C69" s="14" t="s">
        <v>206</v>
      </c>
      <c r="D69" s="47" t="s">
        <v>12</v>
      </c>
      <c r="E69" s="18" t="s">
        <v>207</v>
      </c>
      <c r="F69" s="17" t="s">
        <v>208</v>
      </c>
    </row>
    <row r="70" s="5" customFormat="1" ht="157.5" customHeight="1" spans="1:6">
      <c r="A70" s="12">
        <v>67</v>
      </c>
      <c r="B70" s="43" t="str">
        <f>_xlfn.DISPIMG("ID_F4594A152CD54E7F86987AF7B76158B7",1)</f>
        <v>=DISPIMG("ID_F4594A152CD54E7F86987AF7B76158B7",1)</v>
      </c>
      <c r="C70" s="18" t="s">
        <v>209</v>
      </c>
      <c r="D70" s="31" t="s">
        <v>16</v>
      </c>
      <c r="E70" s="18" t="s">
        <v>210</v>
      </c>
      <c r="F70" s="17" t="s">
        <v>211</v>
      </c>
    </row>
    <row r="71" s="1" customFormat="1" ht="157.5" customHeight="1" spans="1:6">
      <c r="A71" s="12">
        <v>69</v>
      </c>
      <c r="B71" s="13" t="str">
        <f>_xlfn.DISPIMG("ID_5293CE07758F4ADDB9EA194B6CACD394",1)</f>
        <v>=DISPIMG("ID_5293CE07758F4ADDB9EA194B6CACD394",1)</v>
      </c>
      <c r="C71" s="14" t="s">
        <v>212</v>
      </c>
      <c r="D71" s="15" t="s">
        <v>12</v>
      </c>
      <c r="E71" s="48" t="s">
        <v>213</v>
      </c>
      <c r="F71" s="17" t="s">
        <v>214</v>
      </c>
    </row>
    <row r="72" s="1" customFormat="1" ht="157.5" customHeight="1" spans="1:6">
      <c r="A72" s="12">
        <v>70</v>
      </c>
      <c r="B72" s="13" t="str">
        <f>_xlfn.DISPIMG("ID_D76359BBAD5F4CEF9EA1BC6330E623FF",1)</f>
        <v>=DISPIMG("ID_D76359BBAD5F4CEF9EA1BC6330E623FF",1)</v>
      </c>
      <c r="C72" s="31" t="s">
        <v>215</v>
      </c>
      <c r="D72" s="19" t="s">
        <v>16</v>
      </c>
      <c r="E72" s="23"/>
      <c r="F72" s="17" t="s">
        <v>216</v>
      </c>
    </row>
    <row r="73" s="1" customFormat="1" ht="158.25" customHeight="1" spans="1:6">
      <c r="A73" s="12">
        <v>74</v>
      </c>
      <c r="B73" s="12" t="str">
        <f>_xlfn.DISPIMG("ID_97541B3FB34E43DC91DCDD42E1F1FAFD",1)</f>
        <v>=DISPIMG("ID_97541B3FB34E43DC91DCDD42E1F1FAFD",1)</v>
      </c>
      <c r="C73" s="18" t="s">
        <v>217</v>
      </c>
      <c r="D73" s="18" t="s">
        <v>8</v>
      </c>
      <c r="E73" s="37" t="s">
        <v>218</v>
      </c>
      <c r="F73" s="22" t="s">
        <v>219</v>
      </c>
    </row>
    <row r="74" s="1" customFormat="1" ht="158.25" customHeight="1" spans="1:6">
      <c r="A74" s="12">
        <v>75</v>
      </c>
      <c r="B74" s="12" t="str">
        <f>_xlfn.DISPIMG("ID_B8D44A239B714FF696800FFDCD8D049A",1)</f>
        <v>=DISPIMG("ID_B8D44A239B714FF696800FFDCD8D049A",1)</v>
      </c>
      <c r="C74" s="18" t="s">
        <v>220</v>
      </c>
      <c r="D74" s="18" t="s">
        <v>8</v>
      </c>
      <c r="E74" s="37" t="s">
        <v>221</v>
      </c>
      <c r="F74" s="22" t="s">
        <v>222</v>
      </c>
    </row>
    <row r="75" s="1" customFormat="1" ht="158.25" customHeight="1" spans="1:6">
      <c r="A75" s="12">
        <v>76</v>
      </c>
      <c r="B75" s="12" t="str">
        <f>_xlfn.DISPIMG("ID_AA0421CA1BA1439186498BFD9B40A2B8",1)</f>
        <v>=DISPIMG("ID_AA0421CA1BA1439186498BFD9B40A2B8",1)</v>
      </c>
      <c r="C75" s="14" t="s">
        <v>223</v>
      </c>
      <c r="D75" s="18" t="s">
        <v>224</v>
      </c>
      <c r="E75" s="18" t="s">
        <v>225</v>
      </c>
      <c r="F75" s="22" t="s">
        <v>226</v>
      </c>
    </row>
    <row r="76" s="1" customFormat="1" ht="158.25" customHeight="1" spans="1:6">
      <c r="A76" s="12">
        <v>77</v>
      </c>
      <c r="B76" s="12" t="str">
        <f>_xlfn.DISPIMG("ID_758D062802F6430194ECC09C16114C41",1)</f>
        <v>=DISPIMG("ID_758D062802F6430194ECC09C16114C41",1)</v>
      </c>
      <c r="C76" s="14" t="s">
        <v>227</v>
      </c>
      <c r="D76" s="15" t="s">
        <v>12</v>
      </c>
      <c r="E76" s="37" t="s">
        <v>228</v>
      </c>
      <c r="F76" s="18" t="s">
        <v>229</v>
      </c>
    </row>
    <row r="77" s="1" customFormat="1" ht="158.25" customHeight="1" spans="1:6">
      <c r="A77" s="12">
        <v>78</v>
      </c>
      <c r="B77" s="12" t="str">
        <f>_xlfn.DISPIMG("ID_F96BC270211E4799AD701B4627FC2860",1)</f>
        <v>=DISPIMG("ID_F96BC270211E4799AD701B4627FC2860",1)</v>
      </c>
      <c r="C77" s="18" t="s">
        <v>230</v>
      </c>
      <c r="D77" s="19" t="s">
        <v>16</v>
      </c>
      <c r="E77" s="37" t="s">
        <v>231</v>
      </c>
      <c r="F77" s="22" t="s">
        <v>232</v>
      </c>
    </row>
    <row r="78" s="1" customFormat="1" ht="158.25" customHeight="1" spans="1:6">
      <c r="A78" s="12">
        <v>79</v>
      </c>
      <c r="B78" s="12" t="str">
        <f>_xlfn.DISPIMG("ID_A5A9871A12364481B07F3CBF9D23072F",1)</f>
        <v>=DISPIMG("ID_A5A9871A12364481B07F3CBF9D23072F",1)</v>
      </c>
      <c r="C78" s="18" t="s">
        <v>233</v>
      </c>
      <c r="D78" s="49" t="s">
        <v>16</v>
      </c>
      <c r="E78" s="40" t="s">
        <v>234</v>
      </c>
      <c r="F78" s="22" t="s">
        <v>235</v>
      </c>
    </row>
    <row r="79" s="1" customFormat="1" ht="158.25" customHeight="1" spans="1:6">
      <c r="A79" s="12">
        <v>81</v>
      </c>
      <c r="B79" s="12" t="str">
        <f>_xlfn.DISPIMG("ID_5D7D2C7DE794470F928EA50094EF7782",1)</f>
        <v>=DISPIMG("ID_5D7D2C7DE794470F928EA50094EF7782",1)</v>
      </c>
      <c r="C79" s="18" t="s">
        <v>236</v>
      </c>
      <c r="D79" s="31" t="s">
        <v>12</v>
      </c>
      <c r="E79" s="18" t="s">
        <v>237</v>
      </c>
      <c r="F79" s="22" t="s">
        <v>238</v>
      </c>
    </row>
    <row r="80" s="1" customFormat="1" ht="129" customHeight="1" spans="1:6">
      <c r="A80" s="12">
        <v>82</v>
      </c>
      <c r="B80" s="12" t="str">
        <f>_xlfn.DISPIMG("ID_7A421DCCD75340D082B75FCD525EA06C",1)</f>
        <v>=DISPIMG("ID_7A421DCCD75340D082B75FCD525EA06C",1)</v>
      </c>
      <c r="C80" s="18" t="s">
        <v>239</v>
      </c>
      <c r="D80" s="49" t="s">
        <v>8</v>
      </c>
      <c r="E80" s="40" t="s">
        <v>240</v>
      </c>
      <c r="F80" s="22" t="s">
        <v>241</v>
      </c>
    </row>
    <row r="81" s="1" customFormat="1" ht="158.25" customHeight="1" spans="1:6">
      <c r="A81" s="12">
        <v>83</v>
      </c>
      <c r="B81" s="12" t="str">
        <f>_xlfn.DISPIMG("ID_686646C56D0F42C28EC58B7D37BCC99C",1)</f>
        <v>=DISPIMG("ID_686646C56D0F42C28EC58B7D37BCC99C",1)</v>
      </c>
      <c r="C81" s="18" t="s">
        <v>242</v>
      </c>
      <c r="D81" s="15" t="s">
        <v>243</v>
      </c>
      <c r="E81" s="37" t="s">
        <v>244</v>
      </c>
      <c r="F81" s="17" t="s">
        <v>245</v>
      </c>
    </row>
    <row r="82" s="1" customFormat="1" ht="158.25" customHeight="1" spans="1:6">
      <c r="A82" s="12">
        <v>84</v>
      </c>
      <c r="B82" s="12" t="str">
        <f>_xlfn.DISPIMG("ID_0CF039BC141A48A2B528FA7E9EB49243",1)</f>
        <v>=DISPIMG("ID_0CF039BC141A48A2B528FA7E9EB49243",1)</v>
      </c>
      <c r="C82" s="18" t="s">
        <v>246</v>
      </c>
      <c r="D82" s="19" t="s">
        <v>12</v>
      </c>
      <c r="E82" s="37" t="s">
        <v>247</v>
      </c>
      <c r="F82" s="22" t="s">
        <v>248</v>
      </c>
    </row>
    <row r="83" s="1" customFormat="1" ht="158.25" customHeight="1" spans="1:6">
      <c r="A83" s="12">
        <v>85</v>
      </c>
      <c r="B83" s="12" t="str">
        <f>_xlfn.DISPIMG("ID_ECCF524FB8D142A6AD40AC27A9FFF38C",1)</f>
        <v>=DISPIMG("ID_ECCF524FB8D142A6AD40AC27A9FFF38C",1)</v>
      </c>
      <c r="C83" s="18" t="s">
        <v>249</v>
      </c>
      <c r="D83" s="25" t="s">
        <v>250</v>
      </c>
      <c r="E83" s="40" t="s">
        <v>251</v>
      </c>
      <c r="F83" s="17" t="s">
        <v>252</v>
      </c>
    </row>
    <row r="84" s="1" customFormat="1" ht="158.25" customHeight="1" spans="1:6">
      <c r="A84" s="12">
        <v>86</v>
      </c>
      <c r="B84" s="50" t="str">
        <f>_xlfn.DISPIMG("ID_1B92FDD5170048CFA55E7DC89F68500D",1)</f>
        <v>=DISPIMG("ID_1B92FDD5170048CFA55E7DC89F68500D",1)</v>
      </c>
      <c r="C84" s="51" t="s">
        <v>253</v>
      </c>
      <c r="D84" s="49" t="s">
        <v>250</v>
      </c>
      <c r="E84" s="40" t="s">
        <v>254</v>
      </c>
      <c r="F84" s="17" t="s">
        <v>255</v>
      </c>
    </row>
    <row r="85" customFormat="1" ht="158.25" customHeight="1" spans="1:6">
      <c r="A85" s="12">
        <v>87</v>
      </c>
      <c r="B85" s="52" t="str">
        <f>_xlfn.DISPIMG("ID_A1251C556BA640BFAAADC95F9E3B90C6",1)</f>
        <v>=DISPIMG("ID_A1251C556BA640BFAAADC95F9E3B90C6",1)</v>
      </c>
      <c r="C85" s="53" t="s">
        <v>256</v>
      </c>
      <c r="D85" s="41" t="s">
        <v>16</v>
      </c>
      <c r="E85" s="54" t="s">
        <v>257</v>
      </c>
      <c r="F85" s="55" t="s">
        <v>258</v>
      </c>
    </row>
    <row r="86" customFormat="1" ht="158.25" customHeight="1" spans="1:6">
      <c r="A86" s="12">
        <v>88</v>
      </c>
      <c r="B86" s="52" t="str">
        <f>_xlfn.DISPIMG("ID_D0E4C0D069194F74A70F1F78288A0FDC",1)</f>
        <v>=DISPIMG("ID_D0E4C0D069194F74A70F1F78288A0FDC",1)</v>
      </c>
      <c r="C86" s="56" t="s">
        <v>259</v>
      </c>
      <c r="D86" s="57" t="s">
        <v>12</v>
      </c>
      <c r="E86" s="58" t="s">
        <v>260</v>
      </c>
      <c r="F86" s="55" t="s">
        <v>261</v>
      </c>
    </row>
    <row r="87" customFormat="1" ht="158.25" customHeight="1" spans="1:6">
      <c r="A87" s="12">
        <v>89</v>
      </c>
      <c r="B87" s="52" t="str">
        <f>_xlfn.DISPIMG("ID_CF4CB89278E24C00830290AC448DFDD8",1)</f>
        <v>=DISPIMG("ID_CF4CB89278E24C00830290AC448DFDD8",1)</v>
      </c>
      <c r="C87" s="53" t="s">
        <v>262</v>
      </c>
      <c r="D87" s="57" t="s">
        <v>16</v>
      </c>
      <c r="E87" s="58" t="s">
        <v>263</v>
      </c>
      <c r="F87" s="59" t="s">
        <v>264</v>
      </c>
    </row>
    <row r="88" customFormat="1" ht="158.25" customHeight="1" spans="1:6">
      <c r="A88" s="12">
        <v>90</v>
      </c>
      <c r="B88" s="59"/>
      <c r="C88" s="18" t="s">
        <v>265</v>
      </c>
      <c r="D88" s="57" t="s">
        <v>12</v>
      </c>
      <c r="E88" s="54" t="s">
        <v>266</v>
      </c>
      <c r="F88" s="55" t="s">
        <v>267</v>
      </c>
    </row>
    <row r="89" customFormat="1" ht="158.25" customHeight="1" spans="1:6">
      <c r="A89" s="12">
        <v>91</v>
      </c>
      <c r="B89" s="59"/>
      <c r="C89" s="18" t="s">
        <v>268</v>
      </c>
      <c r="D89" s="57" t="s">
        <v>8</v>
      </c>
      <c r="E89" s="60"/>
      <c r="F89" s="55" t="s">
        <v>269</v>
      </c>
    </row>
    <row r="90" customFormat="1" ht="157.5" customHeight="1" spans="1:6">
      <c r="A90" s="12">
        <v>97</v>
      </c>
      <c r="B90" s="61" t="str">
        <f>_xlfn.DISPIMG("ID_1FEBD1231FEE4150B91E54BD712EE974",1)</f>
        <v>=DISPIMG("ID_1FEBD1231FEE4150B91E54BD712EE974",1)</v>
      </c>
      <c r="C90" s="62" t="s">
        <v>270</v>
      </c>
      <c r="D90" s="63" t="s">
        <v>8</v>
      </c>
      <c r="E90" s="16" t="s">
        <v>271</v>
      </c>
      <c r="F90" s="22" t="s">
        <v>272</v>
      </c>
    </row>
    <row r="91" customFormat="1" ht="157.5" customHeight="1" spans="1:6">
      <c r="A91" s="12">
        <v>98</v>
      </c>
      <c r="B91" s="61" t="str">
        <f>_xlfn.DISPIMG("ID_BDA98000DCA2475BB3A818DC0A669BAA",1)</f>
        <v>=DISPIMG("ID_BDA98000DCA2475BB3A818DC0A669BAA",1)</v>
      </c>
      <c r="C91" s="62" t="s">
        <v>273</v>
      </c>
      <c r="D91" s="28" t="s">
        <v>274</v>
      </c>
      <c r="E91" s="16" t="s">
        <v>275</v>
      </c>
      <c r="F91" s="22" t="s">
        <v>276</v>
      </c>
    </row>
    <row r="92" customFormat="1" ht="157.5" customHeight="1" spans="1:6">
      <c r="A92" s="12">
        <v>110</v>
      </c>
      <c r="B92" s="42" t="str">
        <f>_xlfn.DISPIMG("ID_DE6E530F1F3C4F51BE6E9942177CB0A6",1)</f>
        <v>=DISPIMG("ID_DE6E530F1F3C4F51BE6E9942177CB0A6",1)</v>
      </c>
      <c r="C92" s="14" t="s">
        <v>277</v>
      </c>
      <c r="D92" s="41" t="s">
        <v>12</v>
      </c>
      <c r="E92" s="23" t="s">
        <v>278</v>
      </c>
      <c r="F92" s="17" t="s">
        <v>279</v>
      </c>
    </row>
    <row r="93" customFormat="1" ht="157.5" customHeight="1" spans="1:6">
      <c r="A93" s="12">
        <v>111</v>
      </c>
      <c r="B93" s="53" t="str">
        <f>_xlfn.DISPIMG("ID_A433202C9EE8466D86C3CF0519EAE8D3",1)</f>
        <v>=DISPIMG("ID_A433202C9EE8466D86C3CF0519EAE8D3",1)</v>
      </c>
      <c r="C93" s="14" t="s">
        <v>280</v>
      </c>
      <c r="D93" s="41" t="s">
        <v>8</v>
      </c>
      <c r="E93" s="16" t="s">
        <v>281</v>
      </c>
      <c r="F93" s="22" t="s">
        <v>282</v>
      </c>
    </row>
    <row r="94" customFormat="1" ht="157.5" customHeight="1" spans="1:6">
      <c r="A94" s="12">
        <v>112</v>
      </c>
      <c r="B94" s="53" t="str">
        <f>_xlfn.DISPIMG("ID_8E4D6ABE5ADE49F8B681D585A054535B",1)</f>
        <v>=DISPIMG("ID_8E4D6ABE5ADE49F8B681D585A054535B",1)</v>
      </c>
      <c r="C94" s="18" t="s">
        <v>283</v>
      </c>
      <c r="D94" s="64" t="s">
        <v>284</v>
      </c>
      <c r="E94" s="37" t="s">
        <v>285</v>
      </c>
      <c r="F94" s="17" t="s">
        <v>286</v>
      </c>
    </row>
    <row r="95" customFormat="1" ht="157.5" customHeight="1" spans="1:6">
      <c r="A95" s="12">
        <v>113</v>
      </c>
      <c r="B95" s="53" t="str">
        <f>_xlfn.DISPIMG("ID_0DC5EC6C5B174EAE8DDBAC6A279E05B9",1)</f>
        <v>=DISPIMG("ID_0DC5EC6C5B174EAE8DDBAC6A279E05B9",1)</v>
      </c>
      <c r="C95" s="62" t="s">
        <v>287</v>
      </c>
      <c r="D95" s="64" t="s">
        <v>16</v>
      </c>
      <c r="E95" s="37" t="s">
        <v>288</v>
      </c>
      <c r="F95" s="17" t="s">
        <v>289</v>
      </c>
    </row>
    <row r="96" customFormat="1" ht="157.5" customHeight="1" spans="1:6">
      <c r="A96" s="12">
        <v>114</v>
      </c>
      <c r="B96" s="53" t="str">
        <f>_xlfn.DISPIMG("ID_87A99773DEB445BC8B6FF8AD778E8E43",1)</f>
        <v>=DISPIMG("ID_87A99773DEB445BC8B6FF8AD778E8E43",1)</v>
      </c>
      <c r="C96" s="14" t="s">
        <v>290</v>
      </c>
      <c r="D96" s="64" t="s">
        <v>12</v>
      </c>
      <c r="E96" s="17"/>
      <c r="F96" s="17" t="s">
        <v>291</v>
      </c>
    </row>
    <row r="97" customFormat="1" ht="157.5" customHeight="1" spans="1:6">
      <c r="A97" s="12">
        <v>115</v>
      </c>
      <c r="B97" s="53" t="str">
        <f>_xlfn.DISPIMG("ID_33AB84F325844A30923E9ABE8ED61763",1)</f>
        <v>=DISPIMG("ID_33AB84F325844A30923E9ABE8ED61763",1)</v>
      </c>
      <c r="C97" s="53" t="s">
        <v>292</v>
      </c>
      <c r="D97" s="41" t="s">
        <v>12</v>
      </c>
      <c r="E97" s="17"/>
      <c r="F97" s="22" t="s">
        <v>293</v>
      </c>
    </row>
    <row r="98" customFormat="1" ht="157.5" customHeight="1" spans="1:6">
      <c r="A98" s="12">
        <v>116</v>
      </c>
      <c r="B98" s="53" t="str">
        <f>_xlfn.DISPIMG("ID_B56895FD9D4C44FF83FE45A9091DF195",1)</f>
        <v>=DISPIMG("ID_B56895FD9D4C44FF83FE45A9091DF195",1)</v>
      </c>
      <c r="C98" s="14" t="s">
        <v>294</v>
      </c>
      <c r="D98" s="41" t="s">
        <v>8</v>
      </c>
      <c r="E98" s="17" t="s">
        <v>295</v>
      </c>
      <c r="F98" s="22" t="s">
        <v>296</v>
      </c>
    </row>
    <row r="99" customFormat="1" ht="157.5" customHeight="1" spans="1:6">
      <c r="A99" s="12">
        <v>117</v>
      </c>
      <c r="B99" s="53" t="str">
        <f>_xlfn.DISPIMG("ID_26223C7B3CB44EE79AEEA0F9C7231BF8",1)</f>
        <v>=DISPIMG("ID_26223C7B3CB44EE79AEEA0F9C7231BF8",1)</v>
      </c>
      <c r="C99" s="53" t="s">
        <v>297</v>
      </c>
      <c r="D99" s="41" t="s">
        <v>298</v>
      </c>
      <c r="E99" s="17"/>
      <c r="F99" s="22" t="s">
        <v>299</v>
      </c>
    </row>
    <row r="100" customFormat="1" ht="157.5" customHeight="1" spans="1:6">
      <c r="A100" s="12">
        <v>118</v>
      </c>
      <c r="B100" s="53" t="str">
        <f>_xlfn.DISPIMG("ID_92D4A290512C425A9DC612C6C58BDC24",1)</f>
        <v>=DISPIMG("ID_92D4A290512C425A9DC612C6C58BDC24",1)</v>
      </c>
      <c r="C100" s="18" t="s">
        <v>300</v>
      </c>
      <c r="D100" s="65" t="s">
        <v>12</v>
      </c>
      <c r="E100" s="17"/>
      <c r="F100" s="22" t="s">
        <v>301</v>
      </c>
    </row>
    <row r="101" customFormat="1" ht="157.5" customHeight="1" spans="1:6">
      <c r="A101" s="12">
        <v>119</v>
      </c>
      <c r="B101" s="53" t="str">
        <f>_xlfn.DISPIMG("ID_EC4D6E0E62B149278320E3F917DDD1CF",1)</f>
        <v>=DISPIMG("ID_EC4D6E0E62B149278320E3F917DDD1CF",1)</v>
      </c>
      <c r="C101" s="18" t="s">
        <v>302</v>
      </c>
      <c r="D101" s="65" t="s">
        <v>8</v>
      </c>
      <c r="E101" s="17"/>
      <c r="F101" s="22" t="s">
        <v>303</v>
      </c>
    </row>
    <row r="102" customFormat="1" ht="158.25" customHeight="1" spans="1:6">
      <c r="A102" s="12">
        <v>171</v>
      </c>
      <c r="B102" s="53" t="str">
        <f>_xlfn.DISPIMG("ID_5FEDFF34B5F3421A93D10E55881D50DD",1)</f>
        <v>=DISPIMG("ID_5FEDFF34B5F3421A93D10E55881D50DD",1)</v>
      </c>
      <c r="C102" s="66" t="s">
        <v>304</v>
      </c>
      <c r="D102" s="67" t="s">
        <v>8</v>
      </c>
      <c r="E102" s="16" t="s">
        <v>305</v>
      </c>
      <c r="F102" s="17" t="s">
        <v>306</v>
      </c>
    </row>
    <row r="103" customFormat="1" ht="158.25" customHeight="1" spans="1:6">
      <c r="A103" s="12">
        <v>172</v>
      </c>
      <c r="B103" s="53" t="str">
        <f>_xlfn.DISPIMG("ID_B58E93A229084F7CA6A9B4780B2D4FD2",1)</f>
        <v>=DISPIMG("ID_B58E93A229084F7CA6A9B4780B2D4FD2",1)</v>
      </c>
      <c r="C103" s="68" t="s">
        <v>307</v>
      </c>
      <c r="D103" s="69" t="s">
        <v>12</v>
      </c>
      <c r="E103" s="16" t="s">
        <v>305</v>
      </c>
      <c r="F103" s="22" t="s">
        <v>308</v>
      </c>
    </row>
    <row r="104" customFormat="1" ht="158.25" customHeight="1" spans="1:6">
      <c r="A104" s="12">
        <v>173</v>
      </c>
      <c r="B104" s="53" t="str">
        <f>_xlfn.DISPIMG("ID_F74DB5C6116C4A9C96F0FEA1177F3AFF",1)</f>
        <v>=DISPIMG("ID_F74DB5C6116C4A9C96F0FEA1177F3AFF",1)</v>
      </c>
      <c r="C104" s="70" t="s">
        <v>309</v>
      </c>
      <c r="D104" s="71" t="s">
        <v>16</v>
      </c>
      <c r="E104" s="16"/>
      <c r="F104" s="22" t="s">
        <v>310</v>
      </c>
    </row>
    <row r="105" customFormat="1" ht="158.25" customHeight="1" spans="1:6">
      <c r="A105" s="12">
        <v>183</v>
      </c>
      <c r="B105" s="42" t="str">
        <f>_xlfn.DISPIMG("ID_403D3846103F4615BCAD4FA4DF0D1080",1)</f>
        <v>=DISPIMG("ID_403D3846103F4615BCAD4FA4DF0D1080",1)</v>
      </c>
      <c r="C105" s="62" t="s">
        <v>311</v>
      </c>
      <c r="D105" s="72" t="s">
        <v>8</v>
      </c>
      <c r="E105" s="37" t="s">
        <v>72</v>
      </c>
      <c r="F105" s="17" t="s">
        <v>312</v>
      </c>
    </row>
    <row r="106" customFormat="1" ht="158.25" customHeight="1" spans="1:6">
      <c r="A106" s="12">
        <v>184</v>
      </c>
      <c r="B106" s="53" t="str">
        <f>_xlfn.DISPIMG("ID_F5F2F740CC3E4B5F8F0552B9C6EE50FF",1)</f>
        <v>=DISPIMG("ID_F5F2F740CC3E4B5F8F0552B9C6EE50FF",1)</v>
      </c>
      <c r="C106" s="73" t="s">
        <v>313</v>
      </c>
      <c r="D106" s="74" t="s">
        <v>12</v>
      </c>
      <c r="E106" s="37" t="s">
        <v>72</v>
      </c>
      <c r="F106" s="22" t="s">
        <v>314</v>
      </c>
    </row>
    <row r="107" customFormat="1" ht="158.25" customHeight="1" spans="1:6">
      <c r="A107" s="12">
        <v>185</v>
      </c>
      <c r="B107" s="53" t="str">
        <f>_xlfn.DISPIMG("ID_E8701CD3A16C467CB9DD3F497AC0D96E",1)</f>
        <v>=DISPIMG("ID_E8701CD3A16C467CB9DD3F497AC0D96E",1)</v>
      </c>
      <c r="C107" s="32" t="s">
        <v>315</v>
      </c>
      <c r="D107" s="75" t="s">
        <v>16</v>
      </c>
      <c r="E107" s="16"/>
      <c r="F107" s="17" t="s">
        <v>316</v>
      </c>
    </row>
    <row r="108" customFormat="1" ht="158.25" customHeight="1" spans="1:6">
      <c r="A108" s="12">
        <v>186</v>
      </c>
      <c r="B108" s="53" t="str">
        <f>_xlfn.DISPIMG("ID_D28F7F0B26DE439697D28CBC93D1B7A5",1)</f>
        <v>=DISPIMG("ID_D28F7F0B26DE439697D28CBC93D1B7A5",1)</v>
      </c>
      <c r="C108" s="62" t="s">
        <v>317</v>
      </c>
      <c r="D108" s="65" t="s">
        <v>8</v>
      </c>
      <c r="E108" s="16" t="s">
        <v>318</v>
      </c>
      <c r="F108" s="22" t="s">
        <v>319</v>
      </c>
    </row>
    <row r="109" customFormat="1" ht="158.25" customHeight="1" spans="1:6">
      <c r="A109" s="12">
        <v>187</v>
      </c>
      <c r="B109" s="53" t="str">
        <f>_xlfn.DISPIMG("ID_1B82DB66EE7F4E07B9AB508A31851B5D",1)</f>
        <v>=DISPIMG("ID_1B82DB66EE7F4E07B9AB508A31851B5D",1)</v>
      </c>
      <c r="C109" s="14" t="s">
        <v>320</v>
      </c>
      <c r="D109" s="65" t="s">
        <v>12</v>
      </c>
      <c r="E109" s="16" t="s">
        <v>321</v>
      </c>
      <c r="F109" s="22" t="s">
        <v>322</v>
      </c>
    </row>
    <row r="110" customFormat="1" ht="158.25" customHeight="1" spans="1:6">
      <c r="A110" s="12">
        <v>188</v>
      </c>
      <c r="B110" s="53" t="str">
        <f>_xlfn.DISPIMG("ID_28F4F0309BE34302B3FCD61D21149724",1)</f>
        <v>=DISPIMG("ID_28F4F0309BE34302B3FCD61D21149724",1)</v>
      </c>
      <c r="C110" s="53" t="s">
        <v>323</v>
      </c>
      <c r="D110" s="65" t="s">
        <v>8</v>
      </c>
      <c r="E110" s="16" t="s">
        <v>324</v>
      </c>
      <c r="F110" s="17" t="s">
        <v>325</v>
      </c>
    </row>
    <row r="111" customFormat="1" ht="102" customHeight="1" spans="1:6">
      <c r="A111" s="12">
        <v>189</v>
      </c>
      <c r="B111" s="61" t="str">
        <f>_xlfn.DISPIMG("ID_088AE33103EF42D9A80C047809350698",1)</f>
        <v>=DISPIMG("ID_088AE33103EF42D9A80C047809350698",1)</v>
      </c>
      <c r="C111" s="18" t="s">
        <v>326</v>
      </c>
      <c r="D111" s="65" t="s">
        <v>16</v>
      </c>
      <c r="E111" s="17"/>
      <c r="F111" s="22" t="s">
        <v>327</v>
      </c>
    </row>
    <row r="112" customFormat="1" ht="158.25" customHeight="1" spans="1:6">
      <c r="A112" s="12">
        <v>190</v>
      </c>
      <c r="B112" s="53" t="str">
        <f>_xlfn.DISPIMG("ID_5712690880134DD581CF0F6E607B03D9",1)</f>
        <v>=DISPIMG("ID_5712690880134DD581CF0F6E607B03D9",1)</v>
      </c>
      <c r="C112" s="14" t="s">
        <v>328</v>
      </c>
      <c r="D112" s="75" t="s">
        <v>12</v>
      </c>
      <c r="E112" s="16" t="s">
        <v>329</v>
      </c>
      <c r="F112" s="17" t="s">
        <v>330</v>
      </c>
    </row>
    <row r="113" customFormat="1" ht="158.25" customHeight="1" spans="1:6">
      <c r="A113" s="12">
        <v>191</v>
      </c>
      <c r="B113" s="42" t="str">
        <f>_xlfn.DISPIMG("ID_02862F9CDC5847A986689B2CF88667C2",1)</f>
        <v>=DISPIMG("ID_02862F9CDC5847A986689B2CF88667C2",1)</v>
      </c>
      <c r="C113" s="76" t="s">
        <v>331</v>
      </c>
      <c r="D113" s="21" t="s">
        <v>8</v>
      </c>
      <c r="E113" s="16" t="s">
        <v>332</v>
      </c>
      <c r="F113" s="17" t="s">
        <v>333</v>
      </c>
    </row>
    <row r="114" customFormat="1" ht="157.5" customHeight="1" spans="1:6">
      <c r="A114" s="12">
        <v>192</v>
      </c>
      <c r="B114" s="61" t="str">
        <f>_xlfn.DISPIMG("ID_FAA5760F9DFC4C13AC619F2D0E5D8E5B",1)</f>
        <v>=DISPIMG("ID_FAA5760F9DFC4C13AC619F2D0E5D8E5B",1)</v>
      </c>
      <c r="C114" s="32" t="s">
        <v>334</v>
      </c>
      <c r="D114" s="74" t="s">
        <v>16</v>
      </c>
      <c r="E114" s="16" t="s">
        <v>335</v>
      </c>
      <c r="F114" s="17" t="s">
        <v>336</v>
      </c>
    </row>
    <row r="115" customFormat="1" ht="157.5" customHeight="1" spans="1:6">
      <c r="A115" s="12">
        <v>193</v>
      </c>
      <c r="B115" s="53" t="str">
        <f>_xlfn.DISPIMG("ID_16148C53678D4F95AE7CDB0DED2C7891",1)</f>
        <v>=DISPIMG("ID_16148C53678D4F95AE7CDB0DED2C7891",1)</v>
      </c>
      <c r="C115" s="18" t="s">
        <v>337</v>
      </c>
      <c r="D115" s="24" t="s">
        <v>338</v>
      </c>
      <c r="E115" s="16" t="s">
        <v>339</v>
      </c>
      <c r="F115" s="17" t="s">
        <v>340</v>
      </c>
    </row>
    <row r="116" customFormat="1" ht="157.5" customHeight="1" spans="1:6">
      <c r="A116" s="12">
        <v>208</v>
      </c>
      <c r="B116" s="53" t="str">
        <f>_xlfn.DISPIMG("ID_A339FDF1C303418F9C231AD5FAD0410E",1)</f>
        <v>=DISPIMG("ID_A339FDF1C303418F9C231AD5FAD0410E",1)</v>
      </c>
      <c r="C116" s="62" t="s">
        <v>341</v>
      </c>
      <c r="D116" s="77" t="s">
        <v>342</v>
      </c>
      <c r="E116" s="23" t="s">
        <v>343</v>
      </c>
      <c r="F116" s="17" t="s">
        <v>344</v>
      </c>
    </row>
    <row r="117" customFormat="1" ht="157.5" customHeight="1" spans="1:6">
      <c r="A117" s="12">
        <v>209</v>
      </c>
      <c r="B117" s="53" t="str">
        <f>_xlfn.DISPIMG("ID_F745A0C2BE0B470D9BB238C773A45AB9",1)</f>
        <v>=DISPIMG("ID_F745A0C2BE0B470D9BB238C773A45AB9",1)</v>
      </c>
      <c r="C117" s="14" t="s">
        <v>345</v>
      </c>
      <c r="D117" s="17" t="s">
        <v>346</v>
      </c>
      <c r="E117" s="23" t="s">
        <v>343</v>
      </c>
      <c r="F117" s="17" t="s">
        <v>347</v>
      </c>
    </row>
    <row r="118" customFormat="1" ht="157.5" customHeight="1" spans="1:6">
      <c r="A118" s="12">
        <v>210</v>
      </c>
      <c r="B118" s="53" t="str">
        <f>_xlfn.DISPIMG("ID_8E07C757BB974DE1990BDE7B902F257B",1)</f>
        <v>=DISPIMG("ID_8E07C757BB974DE1990BDE7B902F257B",1)</v>
      </c>
      <c r="C118" s="14" t="s">
        <v>348</v>
      </c>
      <c r="D118" s="17" t="s">
        <v>349</v>
      </c>
      <c r="E118" s="23" t="s">
        <v>350</v>
      </c>
      <c r="F118" s="17" t="s">
        <v>351</v>
      </c>
    </row>
    <row r="119" customFormat="1" ht="157.5" customHeight="1" spans="1:6">
      <c r="A119" s="12">
        <v>291</v>
      </c>
      <c r="B119" s="42" t="str">
        <f>_xlfn.DISPIMG("ID_773ABFA263FB4D7F8441FF9794393C0E",1)</f>
        <v>=DISPIMG("ID_773ABFA263FB4D7F8441FF9794393C0E",1)</v>
      </c>
      <c r="C119" s="78" t="s">
        <v>352</v>
      </c>
      <c r="D119" s="79" t="s">
        <v>353</v>
      </c>
      <c r="E119" s="22"/>
      <c r="F119" s="22" t="s">
        <v>354</v>
      </c>
    </row>
    <row r="120" customFormat="1" ht="157.5" customHeight="1" spans="1:6">
      <c r="A120" s="12">
        <v>292</v>
      </c>
      <c r="B120" s="42" t="str">
        <f>_xlfn.DISPIMG("ID_A9BC2EFC25284283B927B7E666D90158",1)</f>
        <v>=DISPIMG("ID_A9BC2EFC25284283B927B7E666D90158",1)</v>
      </c>
      <c r="C120" s="78" t="s">
        <v>355</v>
      </c>
      <c r="D120" s="79" t="s">
        <v>353</v>
      </c>
      <c r="E120" s="22"/>
      <c r="F120" s="22" t="s">
        <v>356</v>
      </c>
    </row>
    <row r="121" customFormat="1" ht="157.5" customHeight="1" spans="1:6">
      <c r="A121" s="12">
        <v>293</v>
      </c>
      <c r="B121" s="42" t="str">
        <f>_xlfn.DISPIMG("ID_290C58A04ADA417183BFAF160C3998F3",1)</f>
        <v>=DISPIMG("ID_290C58A04ADA417183BFAF160C3998F3",1)</v>
      </c>
      <c r="C121" s="78" t="s">
        <v>357</v>
      </c>
      <c r="D121" s="79" t="s">
        <v>12</v>
      </c>
      <c r="E121" s="22"/>
      <c r="F121" s="22" t="s">
        <v>358</v>
      </c>
    </row>
    <row r="122" customFormat="1" ht="157.5" customHeight="1" spans="1:6">
      <c r="A122" s="12">
        <v>294</v>
      </c>
      <c r="B122" s="42" t="str">
        <f>_xlfn.DISPIMG("ID_42E24B85E35C41B080A8C10370C1485E",1)</f>
        <v>=DISPIMG("ID_42E24B85E35C41B080A8C10370C1485E",1)</v>
      </c>
      <c r="C122" s="78" t="s">
        <v>359</v>
      </c>
      <c r="D122" s="79" t="s">
        <v>250</v>
      </c>
      <c r="E122" s="23" t="s">
        <v>360</v>
      </c>
      <c r="F122" s="22" t="s">
        <v>361</v>
      </c>
    </row>
    <row r="123" customFormat="1" ht="157.5" customHeight="1" spans="1:6">
      <c r="A123" s="12">
        <v>295</v>
      </c>
      <c r="B123" s="42"/>
      <c r="C123" s="78" t="s">
        <v>362</v>
      </c>
      <c r="D123" s="79" t="s">
        <v>12</v>
      </c>
      <c r="E123" s="23" t="s">
        <v>363</v>
      </c>
      <c r="F123" s="22" t="s">
        <v>364</v>
      </c>
    </row>
    <row r="124" customFormat="1" ht="157.5" customHeight="1" spans="1:6">
      <c r="A124" s="12">
        <v>296</v>
      </c>
      <c r="B124" s="42" t="str">
        <f>_xlfn.DISPIMG("ID_7B2B435B97514B68B9395633DC3465B1",1)</f>
        <v>=DISPIMG("ID_7B2B435B97514B68B9395633DC3465B1",1)</v>
      </c>
      <c r="C124" s="80" t="s">
        <v>365</v>
      </c>
      <c r="D124" s="79" t="s">
        <v>12</v>
      </c>
      <c r="E124" s="23" t="s">
        <v>366</v>
      </c>
      <c r="F124" s="22" t="s">
        <v>367</v>
      </c>
    </row>
    <row r="125" customFormat="1" ht="157.5" customHeight="1" spans="1:6">
      <c r="A125" s="12">
        <v>297</v>
      </c>
      <c r="B125" s="42" t="str">
        <f>_xlfn.DISPIMG("ID_646B0AA938D047839607B4D28A73665F",1)</f>
        <v>=DISPIMG("ID_646B0AA938D047839607B4D28A73665F",1)</v>
      </c>
      <c r="C125" s="80" t="s">
        <v>368</v>
      </c>
      <c r="D125" s="79" t="s">
        <v>83</v>
      </c>
      <c r="E125" s="23" t="s">
        <v>369</v>
      </c>
      <c r="F125" s="22" t="s">
        <v>370</v>
      </c>
    </row>
    <row r="126" customFormat="1" ht="157.5" customHeight="1" spans="1:6">
      <c r="A126" s="12">
        <v>298</v>
      </c>
      <c r="B126" s="42" t="str">
        <f>_xlfn.DISPIMG("ID_776CF186C49A4DA0880374706D775EEA",1)</f>
        <v>=DISPIMG("ID_776CF186C49A4DA0880374706D775EEA",1)</v>
      </c>
      <c r="C126" s="80" t="s">
        <v>371</v>
      </c>
      <c r="D126" s="79" t="s">
        <v>83</v>
      </c>
      <c r="E126" s="23" t="s">
        <v>372</v>
      </c>
      <c r="F126" s="17" t="s">
        <v>373</v>
      </c>
    </row>
    <row r="127" customFormat="1" ht="157.5" customHeight="1" spans="1:6">
      <c r="A127" s="12">
        <v>299</v>
      </c>
      <c r="B127" s="42" t="str">
        <f>_xlfn.DISPIMG("ID_9338EA52B2C14649840502712163B7EB",1)</f>
        <v>=DISPIMG("ID_9338EA52B2C14649840502712163B7EB",1)</v>
      </c>
      <c r="C127" s="80" t="s">
        <v>374</v>
      </c>
      <c r="D127" s="79" t="s">
        <v>250</v>
      </c>
      <c r="E127" s="37" t="s">
        <v>375</v>
      </c>
      <c r="F127" s="17" t="s">
        <v>376</v>
      </c>
    </row>
    <row r="128" customFormat="1" ht="157.5" customHeight="1" spans="1:6">
      <c r="A128" s="12">
        <v>300</v>
      </c>
      <c r="B128" s="42" t="str">
        <f>_xlfn.DISPIMG("ID_F4A048F7449D457691F1E16573875763",1)</f>
        <v>=DISPIMG("ID_F4A048F7449D457691F1E16573875763",1)</v>
      </c>
      <c r="C128" s="80" t="s">
        <v>377</v>
      </c>
      <c r="D128" s="79" t="s">
        <v>12</v>
      </c>
      <c r="E128" s="23" t="s">
        <v>378</v>
      </c>
      <c r="F128" s="17" t="s">
        <v>379</v>
      </c>
    </row>
    <row r="129" customFormat="1" ht="157.5" customHeight="1" spans="1:6">
      <c r="A129" s="12">
        <v>301</v>
      </c>
      <c r="B129" s="42" t="str">
        <f>_xlfn.DISPIMG("ID_1C0322A2F02844078A1170D473B4E129",1)</f>
        <v>=DISPIMG("ID_1C0322A2F02844078A1170D473B4E129",1)</v>
      </c>
      <c r="C129" s="80" t="s">
        <v>380</v>
      </c>
      <c r="D129" s="79" t="s">
        <v>12</v>
      </c>
      <c r="E129" s="23" t="s">
        <v>381</v>
      </c>
      <c r="F129" s="22" t="s">
        <v>382</v>
      </c>
    </row>
    <row r="130" customFormat="1" ht="157.5" customHeight="1" spans="1:6">
      <c r="A130" s="12">
        <v>317</v>
      </c>
      <c r="B130" s="42" t="str">
        <f>_xlfn.DISPIMG("ID_3D7D52F80BB64BA0BABB17AE441E042E",1)</f>
        <v>=DISPIMG("ID_3D7D52F80BB64BA0BABB17AE441E042E",1)</v>
      </c>
      <c r="C130" s="78" t="s">
        <v>383</v>
      </c>
      <c r="D130" s="79" t="s">
        <v>250</v>
      </c>
      <c r="E130" s="22"/>
      <c r="F130" s="17" t="s">
        <v>384</v>
      </c>
    </row>
    <row r="131" customFormat="1" ht="157.5" customHeight="1" spans="1:6">
      <c r="A131" s="12">
        <v>318</v>
      </c>
      <c r="B131" s="42" t="str">
        <f>_xlfn.DISPIMG("ID_780C0B7ECD224E8699BAAE4D78DBA099",1)</f>
        <v>=DISPIMG("ID_780C0B7ECD224E8699BAAE4D78DBA099",1)</v>
      </c>
      <c r="C131" s="78" t="s">
        <v>385</v>
      </c>
      <c r="D131" s="79" t="s">
        <v>250</v>
      </c>
      <c r="E131" s="22"/>
      <c r="F131" s="17" t="s">
        <v>386</v>
      </c>
    </row>
    <row r="132" customFormat="1" ht="157.5" customHeight="1" spans="1:6">
      <c r="A132" s="12">
        <v>319</v>
      </c>
      <c r="B132" s="42" t="str">
        <f>_xlfn.DISPIMG("ID_29FAFE9BAE614D3E8E31C5B2FA2C52E4",1)</f>
        <v>=DISPIMG("ID_29FAFE9BAE614D3E8E31C5B2FA2C52E4",1)</v>
      </c>
      <c r="C132" s="78" t="s">
        <v>387</v>
      </c>
      <c r="D132" s="79" t="s">
        <v>12</v>
      </c>
      <c r="E132" s="22"/>
      <c r="F132" s="17" t="s">
        <v>388</v>
      </c>
    </row>
    <row r="133" customFormat="1" ht="157.5" customHeight="1" spans="1:6">
      <c r="A133" s="12">
        <v>320</v>
      </c>
      <c r="B133" s="42" t="str">
        <f>_xlfn.DISPIMG("ID_E19AB37BF9B54B5EA8E36D4D1783E2F3",1)</f>
        <v>=DISPIMG("ID_E19AB37BF9B54B5EA8E36D4D1783E2F3",1)</v>
      </c>
      <c r="C133" s="78" t="s">
        <v>389</v>
      </c>
      <c r="D133" s="79" t="s">
        <v>16</v>
      </c>
      <c r="E133" s="22"/>
      <c r="F133" s="17" t="s">
        <v>390</v>
      </c>
    </row>
    <row r="134" customFormat="1" ht="157.5" customHeight="1" spans="1:6">
      <c r="A134" s="12">
        <v>321</v>
      </c>
      <c r="B134" s="42" t="str">
        <f>_xlfn.DISPIMG("ID_6C5866CC421E4896B40AA1FA41187A8C",1)</f>
        <v>=DISPIMG("ID_6C5866CC421E4896B40AA1FA41187A8C",1)</v>
      </c>
      <c r="C134" s="78" t="s">
        <v>391</v>
      </c>
      <c r="D134" s="79" t="s">
        <v>12</v>
      </c>
      <c r="E134" s="22"/>
      <c r="F134" s="17" t="s">
        <v>392</v>
      </c>
    </row>
    <row r="135" ht="157.5" customHeight="1" spans="1:6">
      <c r="A135" s="12">
        <v>103</v>
      </c>
      <c r="B135" s="30" t="str">
        <f>_xlfn.DISPIMG("ID_CC8D9579065048CAA1690C877D37ED7B",1)</f>
        <v>=DISPIMG("ID_CC8D9579065048CAA1690C877D37ED7B",1)</v>
      </c>
      <c r="C135" s="31" t="s">
        <v>393</v>
      </c>
      <c r="D135" s="18" t="s">
        <v>16</v>
      </c>
      <c r="E135" s="35"/>
      <c r="F135" s="32" t="s">
        <v>394</v>
      </c>
    </row>
    <row r="136" customFormat="1" ht="157.5" customHeight="1" spans="1:6">
      <c r="A136" s="12">
        <v>325</v>
      </c>
      <c r="B136" s="42" t="str">
        <f>_xlfn.DISPIMG("ID_52EE8BC42A50402499216B2D61E03804",1)</f>
        <v>=DISPIMG("ID_52EE8BC42A50402499216B2D61E03804",1)</v>
      </c>
      <c r="C136" s="78" t="s">
        <v>395</v>
      </c>
      <c r="D136" s="79" t="s">
        <v>396</v>
      </c>
      <c r="E136" s="22"/>
      <c r="F136" s="17" t="s">
        <v>397</v>
      </c>
    </row>
    <row r="137" s="1" customFormat="1" ht="157.5" customHeight="1" spans="1:6">
      <c r="A137" s="12">
        <v>326</v>
      </c>
      <c r="B137" s="13" t="str">
        <f>_xlfn.DISPIMG("ID_AEB9D922D9A74D1BB5DB3CCF30B7D902",1)</f>
        <v>=DISPIMG("ID_AEB9D922D9A74D1BB5DB3CCF30B7D902",1)</v>
      </c>
      <c r="C137" s="14" t="s">
        <v>398</v>
      </c>
      <c r="D137" s="79" t="s">
        <v>250</v>
      </c>
      <c r="E137" s="17"/>
      <c r="F137" s="17" t="s">
        <v>399</v>
      </c>
    </row>
    <row r="138" s="1" customFormat="1" ht="118.5" customHeight="1" spans="1:6">
      <c r="A138" s="12">
        <v>327</v>
      </c>
      <c r="B138" s="13" t="str">
        <f>_xlfn.DISPIMG("ID_00AC145FAC4D45008745BC930017D27C",1)</f>
        <v>=DISPIMG("ID_00AC145FAC4D45008745BC930017D27C",1)</v>
      </c>
      <c r="C138" s="18" t="s">
        <v>400</v>
      </c>
      <c r="D138" s="18" t="s">
        <v>12</v>
      </c>
      <c r="E138" s="22"/>
      <c r="F138" s="22" t="s">
        <v>401</v>
      </c>
    </row>
    <row r="139" ht="157.5" customHeight="1" spans="1:6">
      <c r="A139" s="12">
        <v>328</v>
      </c>
      <c r="B139" s="30" t="str">
        <f>_xlfn.DISPIMG("ID_9F52BE48489941718C2106D9F3D8AD27",1)</f>
        <v>=DISPIMG("ID_9F52BE48489941718C2106D9F3D8AD27",1)</v>
      </c>
      <c r="C139" s="31" t="s">
        <v>402</v>
      </c>
      <c r="D139" s="18" t="s">
        <v>403</v>
      </c>
      <c r="E139" s="37" t="s">
        <v>404</v>
      </c>
      <c r="F139" s="34" t="s">
        <v>405</v>
      </c>
    </row>
    <row r="140" ht="157.5" customHeight="1" spans="1:6">
      <c r="A140" s="12">
        <v>329</v>
      </c>
      <c r="B140" s="30" t="str">
        <f>_xlfn.DISPIMG("ID_CB94AC12DFF146CDB537B5D1E3C3E45F",1)</f>
        <v>=DISPIMG("ID_CB94AC12DFF146CDB537B5D1E3C3E45F",1)</v>
      </c>
      <c r="C140" s="31" t="s">
        <v>406</v>
      </c>
      <c r="D140" s="18" t="s">
        <v>407</v>
      </c>
      <c r="E140" s="37"/>
      <c r="F140" s="32" t="s">
        <v>408</v>
      </c>
    </row>
    <row r="141" ht="157.5" customHeight="1" spans="1:6">
      <c r="A141" s="12">
        <v>330</v>
      </c>
      <c r="B141" s="30" t="str">
        <f>_xlfn.DISPIMG("ID_F343D83BF6464BB2AFA888B886B29531",1)</f>
        <v>=DISPIMG("ID_F343D83BF6464BB2AFA888B886B29531",1)</v>
      </c>
      <c r="C141" s="31" t="s">
        <v>409</v>
      </c>
      <c r="D141" s="18" t="s">
        <v>250</v>
      </c>
      <c r="E141" s="37"/>
      <c r="F141" s="32" t="s">
        <v>410</v>
      </c>
    </row>
    <row r="142" ht="157.5" customHeight="1" spans="1:6">
      <c r="A142" s="12">
        <v>331</v>
      </c>
      <c r="B142" s="30" t="str">
        <f>_xlfn.DISPIMG("ID_B867CAB7260F4CB4B74E0D5E9D5C63C5",1)</f>
        <v>=DISPIMG("ID_B867CAB7260F4CB4B74E0D5E9D5C63C5",1)</v>
      </c>
      <c r="C142" s="31" t="s">
        <v>411</v>
      </c>
      <c r="D142" s="18" t="s">
        <v>16</v>
      </c>
      <c r="E142" s="16" t="s">
        <v>412</v>
      </c>
      <c r="F142" s="32" t="s">
        <v>413</v>
      </c>
    </row>
    <row r="143" ht="157.5" customHeight="1" spans="1:6">
      <c r="A143" s="12">
        <v>332</v>
      </c>
      <c r="B143" s="30" t="str">
        <f>_xlfn.DISPIMG("ID_1734B1CCB38E4D79B8F33D0C5C854D1E",1)</f>
        <v>=DISPIMG("ID_1734B1CCB38E4D79B8F33D0C5C854D1E",1)</v>
      </c>
      <c r="C143" s="31" t="s">
        <v>414</v>
      </c>
      <c r="D143" s="18" t="s">
        <v>12</v>
      </c>
      <c r="E143" s="37" t="s">
        <v>415</v>
      </c>
      <c r="F143" s="32" t="s">
        <v>416</v>
      </c>
    </row>
    <row r="144" s="6" customFormat="1" ht="157.5" customHeight="1" spans="1:6">
      <c r="A144" s="12">
        <v>333</v>
      </c>
      <c r="B144" s="35" t="str">
        <f>_xlfn.DISPIMG("ID_49BCFB13311B4A7B82C0692BF1B627CA",1)</f>
        <v>=DISPIMG("ID_49BCFB13311B4A7B82C0692BF1B627CA",1)</v>
      </c>
      <c r="C144" s="32" t="s">
        <v>417</v>
      </c>
      <c r="D144" s="18" t="s">
        <v>16</v>
      </c>
      <c r="E144" s="37" t="s">
        <v>418</v>
      </c>
      <c r="F144" s="32" t="s">
        <v>419</v>
      </c>
    </row>
    <row r="145" ht="157.5" customHeight="1" spans="1:6">
      <c r="A145" s="12">
        <v>334</v>
      </c>
      <c r="B145" s="30" t="str">
        <f>_xlfn.DISPIMG("ID_7C071EB331E047CE9C58ACE2D639C934",1)</f>
        <v>=DISPIMG("ID_7C071EB331E047CE9C58ACE2D639C934",1)</v>
      </c>
      <c r="C145" s="31" t="s">
        <v>420</v>
      </c>
      <c r="D145" s="18" t="s">
        <v>16</v>
      </c>
      <c r="E145" s="37" t="s">
        <v>421</v>
      </c>
      <c r="F145" s="32" t="s">
        <v>336</v>
      </c>
    </row>
    <row r="146" ht="157.5" customHeight="1" spans="1:6">
      <c r="A146" s="12">
        <v>335</v>
      </c>
      <c r="B146" s="30"/>
      <c r="C146" s="31" t="s">
        <v>422</v>
      </c>
      <c r="D146" s="18" t="s">
        <v>16</v>
      </c>
      <c r="E146" s="37"/>
      <c r="F146" s="32" t="s">
        <v>423</v>
      </c>
    </row>
    <row r="147" ht="157.5" customHeight="1" spans="1:6">
      <c r="A147" s="12">
        <v>336</v>
      </c>
      <c r="B147" s="30" t="str">
        <f>_xlfn.DISPIMG("ID_B794CB4AAF2F4FAC811FCBD9AFACAD56",1)</f>
        <v>=DISPIMG("ID_B794CB4AAF2F4FAC811FCBD9AFACAD56",1)</v>
      </c>
      <c r="C147" s="31" t="s">
        <v>424</v>
      </c>
      <c r="D147" s="18" t="s">
        <v>16</v>
      </c>
      <c r="E147" s="37"/>
      <c r="F147" s="32" t="s">
        <v>425</v>
      </c>
    </row>
    <row r="148" ht="157.5" customHeight="1" spans="1:6">
      <c r="A148" s="12">
        <v>337</v>
      </c>
      <c r="B148" s="30" t="str">
        <f>_xlfn.DISPIMG("ID_C6181FD1DBAC42268FD662D6E3BA3A1C",1)</f>
        <v>=DISPIMG("ID_C6181FD1DBAC42268FD662D6E3BA3A1C",1)</v>
      </c>
      <c r="C148" s="31" t="s">
        <v>426</v>
      </c>
      <c r="D148" s="18" t="s">
        <v>12</v>
      </c>
      <c r="E148" s="37"/>
      <c r="F148" s="32" t="s">
        <v>427</v>
      </c>
    </row>
    <row r="149" ht="157.5" customHeight="1" spans="1:6">
      <c r="A149" s="12">
        <v>338</v>
      </c>
      <c r="B149" s="30" t="str">
        <f>_xlfn.DISPIMG("ID_6CF0E2822CB74481B727BB02351D1CD9",1)</f>
        <v>=DISPIMG("ID_6CF0E2822CB74481B727BB02351D1CD9",1)</v>
      </c>
      <c r="C149" s="31" t="s">
        <v>428</v>
      </c>
      <c r="D149" s="18" t="s">
        <v>250</v>
      </c>
      <c r="E149" s="37" t="s">
        <v>429</v>
      </c>
      <c r="F149" s="32" t="s">
        <v>430</v>
      </c>
    </row>
    <row r="150" s="6" customFormat="1" ht="157.5" customHeight="1" spans="1:6">
      <c r="A150" s="12">
        <v>339</v>
      </c>
      <c r="B150" s="35" t="str">
        <f>_xlfn.DISPIMG("ID_15F1AF7DB343427A819835324A6ECD2F",1)</f>
        <v>=DISPIMG("ID_15F1AF7DB343427A819835324A6ECD2F",1)</v>
      </c>
      <c r="C150" s="36" t="s">
        <v>431</v>
      </c>
      <c r="D150" s="18" t="s">
        <v>16</v>
      </c>
      <c r="E150" s="37" t="s">
        <v>432</v>
      </c>
      <c r="F150" s="32" t="s">
        <v>433</v>
      </c>
    </row>
    <row r="151" s="6" customFormat="1" ht="157.5" customHeight="1" spans="1:6">
      <c r="A151" s="12">
        <v>340</v>
      </c>
      <c r="B151" s="35" t="str">
        <f>_xlfn.DISPIMG("ID_3D80BF3B773343B589EF9D0B57234867",1)</f>
        <v>=DISPIMG("ID_3D80BF3B773343B589EF9D0B57234867",1)</v>
      </c>
      <c r="C151" s="36" t="s">
        <v>434</v>
      </c>
      <c r="D151" s="18" t="s">
        <v>16</v>
      </c>
      <c r="E151" s="37" t="s">
        <v>435</v>
      </c>
      <c r="F151" s="32" t="s">
        <v>436</v>
      </c>
    </row>
    <row r="152" s="6" customFormat="1" ht="157.5" customHeight="1" spans="1:6">
      <c r="A152" s="12">
        <v>341</v>
      </c>
      <c r="B152" s="35" t="str">
        <f>_xlfn.DISPIMG("ID_A69317E7F6EC435199203D99551DABDB",1)</f>
        <v>=DISPIMG("ID_A69317E7F6EC435199203D99551DABDB",1)</v>
      </c>
      <c r="C152" s="36" t="s">
        <v>437</v>
      </c>
      <c r="D152" s="18" t="s">
        <v>16</v>
      </c>
      <c r="E152" s="37" t="s">
        <v>438</v>
      </c>
      <c r="F152" s="32" t="s">
        <v>439</v>
      </c>
    </row>
    <row r="153" s="6" customFormat="1" ht="157.5" customHeight="1" spans="1:6">
      <c r="A153" s="12">
        <v>342</v>
      </c>
      <c r="B153" s="35" t="str">
        <f>_xlfn.DISPIMG("ID_B26B0FA8A69A47C4B7610012703538E8",1)</f>
        <v>=DISPIMG("ID_B26B0FA8A69A47C4B7610012703538E8",1)</v>
      </c>
      <c r="C153" s="36" t="s">
        <v>440</v>
      </c>
      <c r="D153" s="18" t="s">
        <v>12</v>
      </c>
      <c r="E153" s="37" t="s">
        <v>438</v>
      </c>
      <c r="F153" s="32" t="s">
        <v>441</v>
      </c>
    </row>
    <row r="154" s="6" customFormat="1" ht="157.5" customHeight="1" spans="1:6">
      <c r="A154" s="35">
        <v>343</v>
      </c>
      <c r="B154" s="35" t="str">
        <f>_xlfn.DISPIMG("ID_B4BA714CA4844BFE9CC137A213A3F77B",1)</f>
        <v>=DISPIMG("ID_B4BA714CA4844BFE9CC137A213A3F77B",1)</v>
      </c>
      <c r="C154" s="32" t="s">
        <v>442</v>
      </c>
      <c r="D154" s="18" t="s">
        <v>443</v>
      </c>
      <c r="E154" s="37" t="s">
        <v>444</v>
      </c>
      <c r="F154" s="32" t="s">
        <v>445</v>
      </c>
    </row>
    <row r="155" s="6" customFormat="1" ht="157.5" customHeight="1" spans="1:6">
      <c r="A155" s="12">
        <v>344</v>
      </c>
      <c r="B155" s="35" t="str">
        <f>_xlfn.DISPIMG("ID_B8D7E26787B14351965871D47A50034E",1)</f>
        <v>=DISPIMG("ID_B8D7E26787B14351965871D47A50034E",1)</v>
      </c>
      <c r="C155" s="32" t="s">
        <v>446</v>
      </c>
      <c r="D155" s="18" t="s">
        <v>16</v>
      </c>
      <c r="E155" s="16" t="s">
        <v>447</v>
      </c>
      <c r="F155" s="32" t="s">
        <v>448</v>
      </c>
    </row>
    <row r="156" s="6" customFormat="1" ht="157.5" customHeight="1" spans="1:6">
      <c r="A156" s="12">
        <v>346</v>
      </c>
      <c r="B156" s="35" t="str">
        <f>_xlfn.DISPIMG("ID_311242C6F98E48B5B61176397C164DC0",1)</f>
        <v>=DISPIMG("ID_311242C6F98E48B5B61176397C164DC0",1)</v>
      </c>
      <c r="C156" s="36" t="s">
        <v>449</v>
      </c>
      <c r="D156" s="18" t="s">
        <v>250</v>
      </c>
      <c r="E156" s="37" t="s">
        <v>450</v>
      </c>
      <c r="F156" s="32" t="s">
        <v>451</v>
      </c>
    </row>
    <row r="157" s="6" customFormat="1" ht="157.5" customHeight="1" spans="1:6">
      <c r="A157" s="12">
        <v>347</v>
      </c>
      <c r="B157" s="35" t="str">
        <f>_xlfn.DISPIMG("ID_92A3B289DEE342B49E25499AF26B22C3",1)</f>
        <v>=DISPIMG("ID_92A3B289DEE342B49E25499AF26B22C3",1)</v>
      </c>
      <c r="C157" s="32" t="s">
        <v>452</v>
      </c>
      <c r="D157" s="18" t="s">
        <v>250</v>
      </c>
      <c r="E157" s="37" t="s">
        <v>453</v>
      </c>
      <c r="F157" s="32" t="s">
        <v>454</v>
      </c>
    </row>
    <row r="158" s="6" customFormat="1" ht="157.5" customHeight="1" spans="1:6">
      <c r="A158" s="12">
        <v>348</v>
      </c>
      <c r="B158" s="35" t="str">
        <f>_xlfn.DISPIMG("ID_6F7D0C70B1674193800099299812588C",1)</f>
        <v>=DISPIMG("ID_6F7D0C70B1674193800099299812588C",1)</v>
      </c>
      <c r="C158" s="32" t="s">
        <v>455</v>
      </c>
      <c r="D158" s="18" t="s">
        <v>250</v>
      </c>
      <c r="E158" s="37" t="s">
        <v>456</v>
      </c>
      <c r="F158" s="32" t="s">
        <v>457</v>
      </c>
    </row>
    <row r="159" s="6" customFormat="1" ht="157.5" customHeight="1" spans="1:6">
      <c r="A159" s="12">
        <v>350</v>
      </c>
      <c r="B159" s="35" t="str">
        <f>_xlfn.DISPIMG("ID_15394A9050294FD5956AD956C98502A3",1)</f>
        <v>=DISPIMG("ID_15394A9050294FD5956AD956C98502A3",1)</v>
      </c>
      <c r="C159" s="32" t="s">
        <v>458</v>
      </c>
      <c r="D159" s="18" t="s">
        <v>250</v>
      </c>
      <c r="E159" s="37" t="s">
        <v>459</v>
      </c>
      <c r="F159" s="32" t="s">
        <v>460</v>
      </c>
    </row>
    <row r="160" s="6" customFormat="1" ht="157.5" customHeight="1" spans="1:6">
      <c r="A160" s="12">
        <v>351</v>
      </c>
      <c r="B160" s="35" t="str">
        <f>_xlfn.DISPIMG("ID_45F42F31F67147C583A54D3A15077131",1)</f>
        <v>=DISPIMG("ID_45F42F31F67147C583A54D3A15077131",1)</v>
      </c>
      <c r="C160" s="36" t="s">
        <v>461</v>
      </c>
      <c r="D160" s="18" t="s">
        <v>16</v>
      </c>
      <c r="E160" s="16" t="s">
        <v>462</v>
      </c>
      <c r="F160" s="32" t="s">
        <v>463</v>
      </c>
    </row>
    <row r="161" s="6" customFormat="1" ht="157.5" customHeight="1" spans="1:6">
      <c r="A161" s="12">
        <v>352</v>
      </c>
      <c r="B161" s="35" t="str">
        <f>_xlfn.DISPIMG("ID_8E00D13C521C412C9CA17A05E344EC6B",1)</f>
        <v>=DISPIMG("ID_8E00D13C521C412C9CA17A05E344EC6B",1)</v>
      </c>
      <c r="C161" s="36" t="s">
        <v>464</v>
      </c>
      <c r="D161" s="18" t="s">
        <v>16</v>
      </c>
      <c r="E161" s="16" t="s">
        <v>465</v>
      </c>
      <c r="F161" s="32" t="s">
        <v>466</v>
      </c>
    </row>
    <row r="162" s="6" customFormat="1" ht="157.5" customHeight="1" spans="1:6">
      <c r="A162" s="12">
        <v>353</v>
      </c>
      <c r="B162" s="35" t="str">
        <f>_xlfn.DISPIMG("ID_D2D8FB119DBE447B90E21DAEA42F0C16",1)</f>
        <v>=DISPIMG("ID_D2D8FB119DBE447B90E21DAEA42F0C16",1)</v>
      </c>
      <c r="C162" s="36" t="s">
        <v>467</v>
      </c>
      <c r="D162" s="18" t="s">
        <v>16</v>
      </c>
      <c r="E162" s="16" t="s">
        <v>468</v>
      </c>
      <c r="F162" s="32" t="s">
        <v>469</v>
      </c>
    </row>
    <row r="163" s="6" customFormat="1" ht="157.5" customHeight="1" spans="1:6">
      <c r="A163" s="12">
        <v>354</v>
      </c>
      <c r="B163" s="35" t="str">
        <f>_xlfn.DISPIMG("ID_E8933A9DC22D4CD2BD2928E7F81FF0E6",1)</f>
        <v>=DISPIMG("ID_E8933A9DC22D4CD2BD2928E7F81FF0E6",1)</v>
      </c>
      <c r="C163" s="32" t="s">
        <v>470</v>
      </c>
      <c r="D163" s="18" t="s">
        <v>16</v>
      </c>
      <c r="E163" s="37" t="s">
        <v>471</v>
      </c>
      <c r="F163" s="32" t="s">
        <v>472</v>
      </c>
    </row>
    <row r="164" s="6" customFormat="1" ht="157.5" customHeight="1" spans="1:6">
      <c r="A164" s="12">
        <v>355</v>
      </c>
      <c r="B164" s="35" t="str">
        <f>_xlfn.DISPIMG("ID_DE14E1E6B0684B9AB8FBDD31800FB70E",1)</f>
        <v>=DISPIMG("ID_DE14E1E6B0684B9AB8FBDD31800FB70E",1)</v>
      </c>
      <c r="C164" s="32" t="s">
        <v>473</v>
      </c>
      <c r="D164" s="18" t="s">
        <v>250</v>
      </c>
      <c r="E164" s="16" t="s">
        <v>324</v>
      </c>
      <c r="F164" s="32" t="s">
        <v>474</v>
      </c>
    </row>
    <row r="165" s="6" customFormat="1" ht="157.5" customHeight="1" spans="1:6">
      <c r="A165" s="12">
        <v>356</v>
      </c>
      <c r="B165" s="35" t="str">
        <f>_xlfn.DISPIMG("ID_B8FBDAC3196649B49965607B78FF3019",1)</f>
        <v>=DISPIMG("ID_B8FBDAC3196649B49965607B78FF3019",1)</v>
      </c>
      <c r="C165" s="32" t="s">
        <v>475</v>
      </c>
      <c r="D165" s="18" t="s">
        <v>250</v>
      </c>
      <c r="E165" s="16" t="s">
        <v>476</v>
      </c>
      <c r="F165" s="32" t="s">
        <v>477</v>
      </c>
    </row>
    <row r="166" s="6" customFormat="1" ht="157.5" customHeight="1" spans="1:6">
      <c r="A166" s="12">
        <v>357</v>
      </c>
      <c r="B166" s="35" t="str">
        <f>_xlfn.DISPIMG("ID_E6F8E97753324D65A97DF30C3DE6F1FC",1)</f>
        <v>=DISPIMG("ID_E6F8E97753324D65A97DF30C3DE6F1FC",1)</v>
      </c>
      <c r="C166" s="32" t="s">
        <v>478</v>
      </c>
      <c r="D166" s="18" t="s">
        <v>250</v>
      </c>
      <c r="E166" s="16"/>
      <c r="F166" s="32" t="s">
        <v>479</v>
      </c>
    </row>
    <row r="167" s="6" customFormat="1" ht="157.5" customHeight="1" spans="1:6">
      <c r="A167" s="12">
        <v>358</v>
      </c>
      <c r="B167" s="35" t="str">
        <f>_xlfn.DISPIMG("ID_8F7E17C86364472D9251EE1CF8EAB704",1)</f>
        <v>=DISPIMG("ID_8F7E17C86364472D9251EE1CF8EAB704",1)</v>
      </c>
      <c r="C167" s="32" t="s">
        <v>480</v>
      </c>
      <c r="D167" s="18" t="s">
        <v>12</v>
      </c>
      <c r="E167" s="16"/>
      <c r="F167" s="32"/>
    </row>
    <row r="168" s="6" customFormat="1" ht="157.5" customHeight="1" spans="1:6">
      <c r="A168" s="12">
        <v>359</v>
      </c>
      <c r="B168" s="35" t="str">
        <f>_xlfn.DISPIMG("ID_A8F96F3B76214712B2BDDCA3C0EE40F7",1)</f>
        <v>=DISPIMG("ID_A8F96F3B76214712B2BDDCA3C0EE40F7",1)</v>
      </c>
      <c r="C168" s="32" t="s">
        <v>481</v>
      </c>
      <c r="D168" s="18" t="s">
        <v>16</v>
      </c>
      <c r="E168" s="37" t="s">
        <v>482</v>
      </c>
      <c r="F168" s="32" t="s">
        <v>483</v>
      </c>
    </row>
    <row r="169" s="6" customFormat="1" ht="157.5" customHeight="1" spans="1:6">
      <c r="A169" s="12">
        <v>360</v>
      </c>
      <c r="B169" s="35" t="str">
        <f>_xlfn.DISPIMG("ID_549CB1DD941740E480B80959CD97C78A",1)</f>
        <v>=DISPIMG("ID_549CB1DD941740E480B80959CD97C78A",1)</v>
      </c>
      <c r="C169" s="32" t="s">
        <v>484</v>
      </c>
      <c r="D169" s="18" t="s">
        <v>16</v>
      </c>
      <c r="E169" s="37" t="s">
        <v>485</v>
      </c>
      <c r="F169" s="32" t="s">
        <v>486</v>
      </c>
    </row>
    <row r="170" s="6" customFormat="1" ht="157.5" customHeight="1" spans="1:6">
      <c r="A170" s="12">
        <v>361</v>
      </c>
      <c r="B170" s="35" t="str">
        <f>_xlfn.DISPIMG("ID_8D3738F8E25A4300B7EBB50D419017CE",1)</f>
        <v>=DISPIMG("ID_8D3738F8E25A4300B7EBB50D419017CE",1)</v>
      </c>
      <c r="C170" s="32" t="s">
        <v>487</v>
      </c>
      <c r="D170" s="18" t="s">
        <v>16</v>
      </c>
      <c r="E170" s="37" t="s">
        <v>488</v>
      </c>
      <c r="F170" s="32" t="s">
        <v>489</v>
      </c>
    </row>
    <row r="171" s="6" customFormat="1" ht="157.5" customHeight="1" spans="1:6">
      <c r="A171" s="12">
        <v>362</v>
      </c>
      <c r="B171" s="35" t="str">
        <f>_xlfn.DISPIMG("ID_5C6C77F540CF496A9E6ADF1341F66AE8",1)</f>
        <v>=DISPIMG("ID_5C6C77F540CF496A9E6ADF1341F66AE8",1)</v>
      </c>
      <c r="C171" s="32" t="s">
        <v>490</v>
      </c>
      <c r="D171" s="18" t="s">
        <v>16</v>
      </c>
      <c r="E171" s="37" t="s">
        <v>491</v>
      </c>
      <c r="F171" s="32" t="s">
        <v>492</v>
      </c>
    </row>
    <row r="172" s="6" customFormat="1" ht="157.5" customHeight="1" spans="1:6">
      <c r="A172" s="12">
        <v>363</v>
      </c>
      <c r="B172" s="35" t="str">
        <f>_xlfn.DISPIMG("ID_0D822399091D4FA69DE6BA07B257B700",1)</f>
        <v>=DISPIMG("ID_0D822399091D4FA69DE6BA07B257B700",1)</v>
      </c>
      <c r="C172" s="32" t="s">
        <v>493</v>
      </c>
      <c r="D172" s="18" t="s">
        <v>396</v>
      </c>
      <c r="E172" s="37" t="s">
        <v>494</v>
      </c>
      <c r="F172" s="32" t="s">
        <v>495</v>
      </c>
    </row>
    <row r="173" s="6" customFormat="1" ht="157.5" customHeight="1" spans="1:6">
      <c r="A173" s="12">
        <v>364</v>
      </c>
      <c r="B173" s="35" t="str">
        <f>_xlfn.DISPIMG("ID_60C0C8CCD0A844FDA6D6314FD2C5C268",1)</f>
        <v>=DISPIMG("ID_60C0C8CCD0A844FDA6D6314FD2C5C268",1)</v>
      </c>
      <c r="C173" s="32" t="s">
        <v>496</v>
      </c>
      <c r="D173" s="18" t="s">
        <v>16</v>
      </c>
      <c r="E173" s="37" t="s">
        <v>497</v>
      </c>
      <c r="F173" s="32" t="s">
        <v>498</v>
      </c>
    </row>
    <row r="174" s="6" customFormat="1" ht="157.5" customHeight="1" spans="1:6">
      <c r="A174" s="12">
        <v>365</v>
      </c>
      <c r="B174" s="35" t="str">
        <f>_xlfn.DISPIMG("ID_DBCA3CA0C681469998A44E81A21EF194",1)</f>
        <v>=DISPIMG("ID_DBCA3CA0C681469998A44E81A21EF194",1)</v>
      </c>
      <c r="C174" s="32" t="s">
        <v>499</v>
      </c>
      <c r="D174" s="18" t="s">
        <v>250</v>
      </c>
      <c r="E174" s="37"/>
      <c r="F174" s="32" t="s">
        <v>500</v>
      </c>
    </row>
    <row r="175" s="6" customFormat="1" ht="157.5" customHeight="1" spans="1:6">
      <c r="A175" s="12">
        <v>366</v>
      </c>
      <c r="B175" s="35" t="str">
        <f>_xlfn.DISPIMG("ID_071B73C94EE546959B2E1788D6EE9BF2",1)</f>
        <v>=DISPIMG("ID_071B73C94EE546959B2E1788D6EE9BF2",1)</v>
      </c>
      <c r="C175" s="32" t="s">
        <v>501</v>
      </c>
      <c r="D175" s="18" t="s">
        <v>250</v>
      </c>
      <c r="E175" s="37"/>
      <c r="F175" s="32" t="s">
        <v>502</v>
      </c>
    </row>
    <row r="176" s="6" customFormat="1" ht="157.5" customHeight="1" spans="1:6">
      <c r="A176" s="12">
        <v>367</v>
      </c>
      <c r="B176" s="35" t="str">
        <f>_xlfn.DISPIMG("ID_22906443B4BA4758ACAD16B0DBE4F5C9",1)</f>
        <v>=DISPIMG("ID_22906443B4BA4758ACAD16B0DBE4F5C9",1)</v>
      </c>
      <c r="C176" s="32" t="s">
        <v>503</v>
      </c>
      <c r="D176" s="18" t="s">
        <v>16</v>
      </c>
      <c r="E176" s="37" t="s">
        <v>504</v>
      </c>
      <c r="F176" s="32" t="s">
        <v>505</v>
      </c>
    </row>
    <row r="177" s="6" customFormat="1" ht="157.5" customHeight="1" spans="1:6">
      <c r="A177" s="12">
        <v>368</v>
      </c>
      <c r="B177" s="35" t="str">
        <f>_xlfn.DISPIMG("ID_82DBAC22B0744F9F9B5E8E715E9981E8",1)</f>
        <v>=DISPIMG("ID_82DBAC22B0744F9F9B5E8E715E9981E8",1)</v>
      </c>
      <c r="C177" s="32" t="s">
        <v>506</v>
      </c>
      <c r="D177" s="18" t="s">
        <v>16</v>
      </c>
      <c r="E177" s="37" t="s">
        <v>507</v>
      </c>
      <c r="F177" s="32" t="s">
        <v>508</v>
      </c>
    </row>
    <row r="178" s="6" customFormat="1" ht="157.5" customHeight="1" spans="1:6">
      <c r="A178" s="12">
        <v>369</v>
      </c>
      <c r="B178" s="35" t="str">
        <f>_xlfn.DISPIMG("ID_B6DC48B6DC09470C8C17B6468ECCC59A",1)</f>
        <v>=DISPIMG("ID_B6DC48B6DC09470C8C17B6468ECCC59A",1)</v>
      </c>
      <c r="C178" s="32" t="s">
        <v>509</v>
      </c>
      <c r="D178" s="18" t="s">
        <v>16</v>
      </c>
      <c r="E178" s="37"/>
      <c r="F178" s="32" t="s">
        <v>510</v>
      </c>
    </row>
    <row r="179" s="6" customFormat="1" ht="157.5" customHeight="1" spans="1:6">
      <c r="A179" s="12">
        <v>370</v>
      </c>
      <c r="B179" s="35" t="str">
        <f>_xlfn.DISPIMG("ID_9BA36E2D309244E9B3B70E96BD4BF660",1)</f>
        <v>=DISPIMG("ID_9BA36E2D309244E9B3B70E96BD4BF660",1)</v>
      </c>
      <c r="C179" s="32" t="s">
        <v>511</v>
      </c>
      <c r="D179" s="18" t="s">
        <v>12</v>
      </c>
      <c r="E179" s="37" t="s">
        <v>512</v>
      </c>
      <c r="F179" s="32" t="s">
        <v>513</v>
      </c>
    </row>
    <row r="180" s="6" customFormat="1" ht="157.5" customHeight="1" spans="1:6">
      <c r="A180" s="12">
        <v>371</v>
      </c>
      <c r="B180" s="35" t="str">
        <f>_xlfn.DISPIMG("ID_0ADE9D1D77BD42A8A2405D0E59A5A150",1)</f>
        <v>=DISPIMG("ID_0ADE9D1D77BD42A8A2405D0E59A5A150",1)</v>
      </c>
      <c r="C180" s="32" t="s">
        <v>514</v>
      </c>
      <c r="D180" s="18" t="s">
        <v>16</v>
      </c>
      <c r="E180" s="37" t="s">
        <v>515</v>
      </c>
      <c r="F180" s="32" t="s">
        <v>516</v>
      </c>
    </row>
    <row r="181" s="6" customFormat="1" ht="157.5" customHeight="1" spans="1:6">
      <c r="A181" s="12">
        <v>372</v>
      </c>
      <c r="B181" s="35" t="str">
        <f>_xlfn.DISPIMG("ID_81FFB93F87444A60B67B076FE698B51E",1)</f>
        <v>=DISPIMG("ID_81FFB93F87444A60B67B076FE698B51E",1)</v>
      </c>
      <c r="C181" s="32" t="s">
        <v>517</v>
      </c>
      <c r="D181" s="31" t="s">
        <v>250</v>
      </c>
      <c r="E181" s="37" t="s">
        <v>518</v>
      </c>
      <c r="F181" s="32" t="s">
        <v>519</v>
      </c>
    </row>
    <row r="182" s="6" customFormat="1" ht="157.5" customHeight="1" spans="1:6">
      <c r="A182" s="12">
        <v>373</v>
      </c>
      <c r="B182" s="35" t="str">
        <f>_xlfn.DISPIMG("ID_55F74CA2BBD74872B3BF61EDE743ED8E",1)</f>
        <v>=DISPIMG("ID_55F74CA2BBD74872B3BF61EDE743ED8E",1)</v>
      </c>
      <c r="C182" s="32" t="s">
        <v>520</v>
      </c>
      <c r="D182" s="18" t="s">
        <v>250</v>
      </c>
      <c r="E182" s="37"/>
      <c r="F182" s="32" t="s">
        <v>521</v>
      </c>
    </row>
    <row r="183" s="6" customFormat="1" ht="157.5" customHeight="1" spans="1:6">
      <c r="A183" s="12">
        <v>374</v>
      </c>
      <c r="B183" s="30" t="str">
        <f>_xlfn.DISPIMG("ID_9E2EF405B0A343CDB522BFC10D7CACFB",1)</f>
        <v>=DISPIMG("ID_9E2EF405B0A343CDB522BFC10D7CACFB",1)</v>
      </c>
      <c r="C183" s="32" t="s">
        <v>522</v>
      </c>
      <c r="D183" s="18" t="s">
        <v>12</v>
      </c>
      <c r="E183" s="37" t="s">
        <v>523</v>
      </c>
      <c r="F183" s="32" t="s">
        <v>524</v>
      </c>
    </row>
    <row r="184" s="6" customFormat="1" ht="157.5" customHeight="1" spans="1:6">
      <c r="A184" s="12">
        <v>375</v>
      </c>
      <c r="B184" s="30" t="str">
        <f>_xlfn.DISPIMG("ID_AF220B5C1DB447A887C4FE73B55679F2",1)</f>
        <v>=DISPIMG("ID_AF220B5C1DB447A887C4FE73B55679F2",1)</v>
      </c>
      <c r="C184" s="32" t="s">
        <v>525</v>
      </c>
      <c r="D184" s="18" t="s">
        <v>250</v>
      </c>
      <c r="E184" s="37"/>
      <c r="F184" s="32" t="s">
        <v>526</v>
      </c>
    </row>
    <row r="185" s="6" customFormat="1" ht="157.5" customHeight="1" spans="1:6">
      <c r="A185" s="12">
        <v>376</v>
      </c>
      <c r="B185" s="30" t="str">
        <f>_xlfn.DISPIMG("ID_0DA4035BB9374106A3A83894BD3A3FC1",1)</f>
        <v>=DISPIMG("ID_0DA4035BB9374106A3A83894BD3A3FC1",1)</v>
      </c>
      <c r="C185" s="32" t="s">
        <v>527</v>
      </c>
      <c r="D185" s="18" t="s">
        <v>250</v>
      </c>
      <c r="E185" s="37" t="s">
        <v>528</v>
      </c>
      <c r="F185" s="32" t="s">
        <v>529</v>
      </c>
    </row>
    <row r="186" s="6" customFormat="1" ht="157.5" customHeight="1" spans="1:6">
      <c r="A186" s="12">
        <v>377</v>
      </c>
      <c r="B186" s="30" t="str">
        <f>_xlfn.DISPIMG("ID_522340FCDDA7424AB4F09D8F9CB2EE21",1)</f>
        <v>=DISPIMG("ID_522340FCDDA7424AB4F09D8F9CB2EE21",1)</v>
      </c>
      <c r="C186" s="32" t="s">
        <v>530</v>
      </c>
      <c r="D186" s="35" t="s">
        <v>16</v>
      </c>
      <c r="E186" s="37" t="s">
        <v>531</v>
      </c>
      <c r="F186" s="32" t="s">
        <v>532</v>
      </c>
    </row>
    <row r="187" s="6" customFormat="1" ht="157.5" customHeight="1" spans="1:6">
      <c r="A187" s="12">
        <v>378</v>
      </c>
      <c r="B187" s="30" t="str">
        <f>_xlfn.DISPIMG("ID_517AD0B6FB48496BAEAE869DAA1A5A1C",1)</f>
        <v>=DISPIMG("ID_517AD0B6FB48496BAEAE869DAA1A5A1C",1)</v>
      </c>
      <c r="C187" s="32" t="s">
        <v>533</v>
      </c>
      <c r="D187" s="18" t="s">
        <v>16</v>
      </c>
      <c r="E187" s="37" t="s">
        <v>534</v>
      </c>
      <c r="F187" s="32" t="s">
        <v>535</v>
      </c>
    </row>
    <row r="188" s="6" customFormat="1" ht="157.5" customHeight="1" spans="1:6">
      <c r="A188" s="12">
        <v>379</v>
      </c>
      <c r="B188" s="30" t="str">
        <f>_xlfn.DISPIMG("ID_5BF43B89C26547BAB86E7905ABFF23EA",1)</f>
        <v>=DISPIMG("ID_5BF43B89C26547BAB86E7905ABFF23EA",1)</v>
      </c>
      <c r="C188" s="32" t="s">
        <v>536</v>
      </c>
      <c r="D188" s="18" t="s">
        <v>16</v>
      </c>
      <c r="E188" s="37" t="s">
        <v>537</v>
      </c>
      <c r="F188" s="32" t="s">
        <v>538</v>
      </c>
    </row>
    <row r="189" s="6" customFormat="1" ht="157.5" customHeight="1" spans="1:6">
      <c r="A189" s="12">
        <v>380</v>
      </c>
      <c r="B189" s="30" t="str">
        <f>_xlfn.DISPIMG("ID_57CBE7DF986D4736A853F2C113647229",1)</f>
        <v>=DISPIMG("ID_57CBE7DF986D4736A853F2C113647229",1)</v>
      </c>
      <c r="C189" s="32" t="s">
        <v>539</v>
      </c>
      <c r="D189" s="18" t="s">
        <v>12</v>
      </c>
      <c r="E189" s="37" t="s">
        <v>540</v>
      </c>
      <c r="F189" s="32" t="s">
        <v>541</v>
      </c>
    </row>
    <row r="190" s="6" customFormat="1" ht="157.5" customHeight="1" spans="1:6">
      <c r="A190" s="12">
        <v>381</v>
      </c>
      <c r="B190" s="30" t="str">
        <f>_xlfn.DISPIMG("ID_0490F26A3C7C4E9FAE7F4F2515B0C013",1)</f>
        <v>=DISPIMG("ID_0490F26A3C7C4E9FAE7F4F2515B0C013",1)</v>
      </c>
      <c r="C190" s="32" t="s">
        <v>542</v>
      </c>
      <c r="D190" s="18" t="s">
        <v>250</v>
      </c>
      <c r="E190" s="37" t="s">
        <v>543</v>
      </c>
      <c r="F190" s="32" t="s">
        <v>544</v>
      </c>
    </row>
    <row r="191" s="6" customFormat="1" ht="157.5" customHeight="1" spans="1:6">
      <c r="A191" s="12">
        <v>382</v>
      </c>
      <c r="B191" s="30" t="str">
        <f>_xlfn.DISPIMG("ID_FF6BC984762F4056A5354F045FEEB770",1)</f>
        <v>=DISPIMG("ID_FF6BC984762F4056A5354F045FEEB770",1)</v>
      </c>
      <c r="C191" s="32" t="s">
        <v>545</v>
      </c>
      <c r="D191" s="18" t="s">
        <v>250</v>
      </c>
      <c r="E191" s="31" t="s">
        <v>546</v>
      </c>
      <c r="F191" s="32" t="s">
        <v>547</v>
      </c>
    </row>
    <row r="192" s="6" customFormat="1" ht="157.5" customHeight="1" spans="1:6">
      <c r="A192" s="12">
        <v>383</v>
      </c>
      <c r="B192" s="30" t="str">
        <f>_xlfn.DISPIMG("ID_72F95821B36641F08F73A07CFA4579FB",1)</f>
        <v>=DISPIMG("ID_72F95821B36641F08F73A07CFA4579FB",1)</v>
      </c>
      <c r="C192" s="32" t="s">
        <v>548</v>
      </c>
      <c r="D192" s="18" t="s">
        <v>250</v>
      </c>
      <c r="E192" s="37" t="s">
        <v>549</v>
      </c>
      <c r="F192" s="32" t="s">
        <v>550</v>
      </c>
    </row>
    <row r="193" s="6" customFormat="1" ht="157.5" customHeight="1" spans="1:6">
      <c r="A193" s="12"/>
      <c r="B193" s="30" t="str">
        <f>_xlfn.DISPIMG("ID_AE4D96742C3642EABBE164D98CE6CBFB",1)</f>
        <v>=DISPIMG("ID_AE4D96742C3642EABBE164D98CE6CBFB",1)</v>
      </c>
      <c r="C193" s="32" t="s">
        <v>551</v>
      </c>
      <c r="D193" s="18" t="s">
        <v>16</v>
      </c>
      <c r="E193" s="37"/>
      <c r="F193" s="32" t="s">
        <v>552</v>
      </c>
    </row>
    <row r="194" s="6" customFormat="1" ht="157.5" customHeight="1" spans="1:6">
      <c r="A194" s="12"/>
      <c r="B194" s="30"/>
      <c r="C194" s="32" t="s">
        <v>553</v>
      </c>
      <c r="D194" s="18" t="s">
        <v>250</v>
      </c>
      <c r="E194" s="37"/>
      <c r="F194" s="32"/>
    </row>
    <row r="195" s="6" customFormat="1" ht="157.5" customHeight="1" spans="1:6">
      <c r="A195" s="12"/>
      <c r="B195" s="30"/>
      <c r="C195" s="32" t="s">
        <v>554</v>
      </c>
      <c r="D195" s="18" t="s">
        <v>250</v>
      </c>
      <c r="E195" s="37"/>
      <c r="F195" s="32"/>
    </row>
    <row r="196" s="6" customFormat="1" ht="157.5" customHeight="1" spans="1:6">
      <c r="A196" s="12"/>
      <c r="B196" s="30" t="str">
        <f>_xlfn.DISPIMG("ID_A7BE2F39B41B4CE98551F4AAE9DC46B7",1)</f>
        <v>=DISPIMG("ID_A7BE2F39B41B4CE98551F4AAE9DC46B7",1)</v>
      </c>
      <c r="C196" s="32" t="s">
        <v>555</v>
      </c>
      <c r="D196" s="18" t="s">
        <v>250</v>
      </c>
      <c r="E196" s="37"/>
      <c r="F196" s="32" t="s">
        <v>556</v>
      </c>
    </row>
    <row r="197" s="6" customFormat="1" ht="157.5" customHeight="1" spans="1:6">
      <c r="A197" s="12"/>
      <c r="B197" s="30" t="str">
        <f>_xlfn.DISPIMG("ID_28E632681AD8402FAE365083C8A4C0F5",1)</f>
        <v>=DISPIMG("ID_28E632681AD8402FAE365083C8A4C0F5",1)</v>
      </c>
      <c r="C197" s="32" t="s">
        <v>557</v>
      </c>
      <c r="D197" s="18" t="s">
        <v>12</v>
      </c>
      <c r="E197" s="37"/>
      <c r="F197" s="32" t="s">
        <v>558</v>
      </c>
    </row>
    <row r="198" s="6" customFormat="1" ht="157.5" customHeight="1" spans="1:6">
      <c r="A198" s="12"/>
      <c r="B198" s="30" t="str">
        <f>_xlfn.DISPIMG("ID_5176A1F15DB64764B36D15259A7D4FD9",1)</f>
        <v>=DISPIMG("ID_5176A1F15DB64764B36D15259A7D4FD9",1)</v>
      </c>
      <c r="C198" s="36" t="s">
        <v>559</v>
      </c>
      <c r="D198" s="18" t="s">
        <v>250</v>
      </c>
      <c r="E198" s="37" t="s">
        <v>560</v>
      </c>
      <c r="F198" s="32" t="s">
        <v>561</v>
      </c>
    </row>
    <row r="199" s="6" customFormat="1" ht="157.5" customHeight="1" spans="1:6">
      <c r="A199" s="12"/>
      <c r="B199" s="30"/>
      <c r="C199" s="32" t="s">
        <v>562</v>
      </c>
      <c r="D199" s="18" t="s">
        <v>12</v>
      </c>
      <c r="E199" s="37"/>
      <c r="F199" s="32" t="s">
        <v>563</v>
      </c>
    </row>
    <row r="200" s="6" customFormat="1" ht="157.5" customHeight="1" spans="1:6">
      <c r="A200" s="12"/>
      <c r="B200" s="30"/>
      <c r="C200" s="32" t="s">
        <v>564</v>
      </c>
      <c r="D200" s="18" t="s">
        <v>250</v>
      </c>
      <c r="E200" s="37" t="s">
        <v>565</v>
      </c>
      <c r="F200" s="32" t="s">
        <v>566</v>
      </c>
    </row>
    <row r="201" ht="45" customHeight="1" spans="1:6">
      <c r="A201" s="81" t="s">
        <v>567</v>
      </c>
      <c r="B201" s="82"/>
      <c r="C201" s="82"/>
      <c r="D201" s="83"/>
      <c r="E201" s="82"/>
      <c r="F201" s="82"/>
    </row>
    <row r="202" customFormat="1" ht="158.25" customHeight="1" spans="1:6">
      <c r="A202" s="12">
        <v>1</v>
      </c>
      <c r="B202" s="42" t="str">
        <f>_xlfn.DISPIMG("ID_49DA3F20309E4A4D8CB6C7AE0613775E",1)</f>
        <v>=DISPIMG("ID_49DA3F20309E4A4D8CB6C7AE0613775E",1)</v>
      </c>
      <c r="C202" s="68" t="s">
        <v>568</v>
      </c>
      <c r="D202" s="27" t="s">
        <v>8</v>
      </c>
      <c r="E202" s="40" t="s">
        <v>569</v>
      </c>
      <c r="F202" s="17" t="s">
        <v>570</v>
      </c>
    </row>
    <row r="203" customFormat="1" ht="158.25" customHeight="1" spans="1:6">
      <c r="A203" s="12">
        <v>2</v>
      </c>
      <c r="B203" s="42" t="str">
        <f>_xlfn.DISPIMG("ID_47F1DAA4A1D342EAB7E4EAE06E709D75",1)</f>
        <v>=DISPIMG("ID_47F1DAA4A1D342EAB7E4EAE06E709D75",1)</v>
      </c>
      <c r="C203" s="68" t="s">
        <v>571</v>
      </c>
      <c r="D203" s="28" t="s">
        <v>12</v>
      </c>
      <c r="E203" s="40" t="s">
        <v>572</v>
      </c>
      <c r="F203" s="17" t="s">
        <v>573</v>
      </c>
    </row>
    <row r="204" s="1" customFormat="1" ht="157.5" customHeight="1" spans="1:6">
      <c r="A204" s="12">
        <v>3</v>
      </c>
      <c r="B204" s="13" t="str">
        <f>_xlfn.DISPIMG("ID_19342948D7A64FC4A443735191C5B62F",1)</f>
        <v>=DISPIMG("ID_19342948D7A64FC4A443735191C5B62F",1)</v>
      </c>
      <c r="C204" s="14" t="s">
        <v>574</v>
      </c>
      <c r="D204" s="49" t="s">
        <v>8</v>
      </c>
      <c r="E204" s="23" t="s">
        <v>575</v>
      </c>
      <c r="F204" s="22" t="s">
        <v>576</v>
      </c>
    </row>
    <row r="205" s="1" customFormat="1" ht="157.5" customHeight="1" spans="1:6">
      <c r="A205" s="12">
        <v>4</v>
      </c>
      <c r="B205" s="13" t="str">
        <f>_xlfn.DISPIMG("ID_0651CD77BC264125A4B946D4069FDCD3",1)</f>
        <v>=DISPIMG("ID_0651CD77BC264125A4B946D4069FDCD3",1)</v>
      </c>
      <c r="C205" s="68" t="s">
        <v>577</v>
      </c>
      <c r="D205" s="27" t="s">
        <v>8</v>
      </c>
      <c r="E205" s="23" t="s">
        <v>578</v>
      </c>
      <c r="F205" s="22" t="s">
        <v>579</v>
      </c>
    </row>
    <row r="206" s="1" customFormat="1" ht="157.5" customHeight="1" spans="1:6">
      <c r="A206" s="12">
        <v>5</v>
      </c>
      <c r="B206" s="13" t="str">
        <f>_xlfn.DISPIMG("ID_B1AB9305CDF74684AAF4810BA87487EA",1)</f>
        <v>=DISPIMG("ID_B1AB9305CDF74684AAF4810BA87487EA",1)</v>
      </c>
      <c r="C206" s="68" t="s">
        <v>580</v>
      </c>
      <c r="D206" s="28" t="s">
        <v>12</v>
      </c>
      <c r="E206" s="17" t="s">
        <v>581</v>
      </c>
      <c r="F206" s="22" t="s">
        <v>582</v>
      </c>
    </row>
    <row r="207" s="1" customFormat="1" ht="157.5" customHeight="1" spans="1:6">
      <c r="A207" s="12">
        <v>6</v>
      </c>
      <c r="B207" s="13" t="str">
        <f>_xlfn.DISPIMG("ID_090BE862C8C54BE7A2D12B9E2D6B819F",1)</f>
        <v>=DISPIMG("ID_090BE862C8C54BE7A2D12B9E2D6B819F",1)</v>
      </c>
      <c r="C207" s="68">
        <v>64538378142</v>
      </c>
      <c r="D207" s="63" t="s">
        <v>8</v>
      </c>
      <c r="E207" s="23" t="s">
        <v>583</v>
      </c>
      <c r="F207" s="17" t="s">
        <v>584</v>
      </c>
    </row>
    <row r="208" ht="157.5" customHeight="1" spans="1:6">
      <c r="A208" s="12">
        <v>7</v>
      </c>
      <c r="B208" s="30" t="str">
        <f>_xlfn.DISPIMG("ID_5DEBDC8DD34C4E3A9FE35597B6D81A24",1)</f>
        <v>=DISPIMG("ID_5DEBDC8DD34C4E3A9FE35597B6D81A24",1)</v>
      </c>
      <c r="C208" s="84" t="s">
        <v>585</v>
      </c>
      <c r="D208" s="28" t="s">
        <v>12</v>
      </c>
      <c r="E208" s="37" t="s">
        <v>586</v>
      </c>
      <c r="F208" s="34" t="s">
        <v>587</v>
      </c>
    </row>
    <row r="209" s="1" customFormat="1" ht="157.5" customHeight="1" spans="1:6">
      <c r="A209" s="12">
        <v>8</v>
      </c>
      <c r="B209" s="13" t="str">
        <f>_xlfn.DISPIMG("ID_BC0AAAB5D7A448F183328D4949F3F2E4",1)</f>
        <v>=DISPIMG("ID_BC0AAAB5D7A448F183328D4949F3F2E4",1)</v>
      </c>
      <c r="C209" s="18">
        <v>64538377073</v>
      </c>
      <c r="D209" s="25" t="s">
        <v>12</v>
      </c>
      <c r="E209" s="23" t="s">
        <v>588</v>
      </c>
      <c r="F209" s="22" t="s">
        <v>589</v>
      </c>
    </row>
    <row r="210" customFormat="1" ht="158.25" customHeight="1" spans="1:6">
      <c r="A210" s="12">
        <v>9</v>
      </c>
      <c r="B210" s="42" t="str">
        <f>_xlfn.DISPIMG("ID_4A48531D050B404CAADC4E3F0345AB3E",1)</f>
        <v>=DISPIMG("ID_4A48531D050B404CAADC4E3F0345AB3E",1)</v>
      </c>
      <c r="C210" s="68">
        <v>64536988866</v>
      </c>
      <c r="D210" s="63" t="s">
        <v>8</v>
      </c>
      <c r="E210" s="40" t="s">
        <v>590</v>
      </c>
      <c r="F210" s="17" t="s">
        <v>591</v>
      </c>
    </row>
    <row r="211" customFormat="1" ht="158.25" customHeight="1" spans="1:6">
      <c r="A211" s="12">
        <v>10</v>
      </c>
      <c r="B211" s="42" t="str">
        <f>_xlfn.DISPIMG("ID_30305B907605492EBCC9734C6BF4B435",1)</f>
        <v>=DISPIMG("ID_30305B907605492EBCC9734C6BF4B435",1)</v>
      </c>
      <c r="C211" s="68">
        <v>64536988867</v>
      </c>
      <c r="D211" s="63" t="s">
        <v>12</v>
      </c>
      <c r="E211" s="40" t="s">
        <v>592</v>
      </c>
      <c r="F211" s="22" t="s">
        <v>593</v>
      </c>
    </row>
    <row r="212" s="1" customFormat="1" ht="157.5" customHeight="1" spans="1:6">
      <c r="A212" s="12">
        <v>11</v>
      </c>
      <c r="B212" s="13" t="str">
        <f>_xlfn.DISPIMG("ID_9F485AA879E849B7A9482FF116D028E5",1)</f>
        <v>=DISPIMG("ID_9F485AA879E849B7A9482FF116D028E5",1)</v>
      </c>
      <c r="C212" s="68">
        <v>64536945726</v>
      </c>
      <c r="D212" s="28" t="s">
        <v>83</v>
      </c>
      <c r="E212" s="23" t="s">
        <v>594</v>
      </c>
      <c r="F212" s="17" t="s">
        <v>595</v>
      </c>
    </row>
    <row r="213" customFormat="1" ht="157.5" customHeight="1" spans="1:6">
      <c r="A213" s="12">
        <v>12</v>
      </c>
      <c r="B213" s="42" t="str">
        <f>_xlfn.DISPIMG("ID_D3D69FD8BAC040C586256A0C96199A8F",1)</f>
        <v>=DISPIMG("ID_D3D69FD8BAC040C586256A0C96199A8F",1)</v>
      </c>
      <c r="C213" s="18" t="s">
        <v>596</v>
      </c>
      <c r="D213" s="38" t="s">
        <v>597</v>
      </c>
      <c r="E213" s="40" t="s">
        <v>598</v>
      </c>
      <c r="F213" s="22" t="s">
        <v>599</v>
      </c>
    </row>
    <row r="214" s="1" customFormat="1" ht="157.5" customHeight="1" spans="1:6">
      <c r="A214" s="12">
        <v>13</v>
      </c>
      <c r="B214" s="13" t="str">
        <f>_xlfn.DISPIMG("ID_BD4C7B70E97746B2A2F9F3098C068483",1)</f>
        <v>=DISPIMG("ID_BD4C7B70E97746B2A2F9F3098C068483",1)</v>
      </c>
      <c r="C214" s="68">
        <v>64536910804</v>
      </c>
      <c r="D214" s="27" t="s">
        <v>8</v>
      </c>
      <c r="E214" s="85"/>
      <c r="F214" s="22" t="s">
        <v>600</v>
      </c>
    </row>
    <row r="215" ht="157.5" customHeight="1" spans="1:6">
      <c r="A215" s="12">
        <v>14</v>
      </c>
      <c r="B215" s="30" t="str">
        <f>_xlfn.DISPIMG("ID_4DC6316750374ACD8BF071516686BECF",1)</f>
        <v>=DISPIMG("ID_4DC6316750374ACD8BF071516686BECF",1)</v>
      </c>
      <c r="C215" s="84" t="s">
        <v>601</v>
      </c>
      <c r="D215" s="28" t="s">
        <v>12</v>
      </c>
      <c r="E215" s="35"/>
      <c r="F215" s="32" t="s">
        <v>602</v>
      </c>
    </row>
    <row r="216" s="3" customFormat="1" ht="158.25" customHeight="1" spans="1:6">
      <c r="A216" s="12">
        <v>15</v>
      </c>
      <c r="B216" s="35" t="str">
        <f>_xlfn.DISPIMG("ID_2D1A47E4043941D387DDFF75D63950CB",1)</f>
        <v>=DISPIMG("ID_2D1A47E4043941D387DDFF75D63950CB",1)</v>
      </c>
      <c r="C216" s="31" t="s">
        <v>603</v>
      </c>
      <c r="D216" s="47" t="s">
        <v>12</v>
      </c>
      <c r="E216" s="86"/>
      <c r="F216" s="32"/>
    </row>
    <row r="217" s="1" customFormat="1" ht="157.5" customHeight="1" spans="1:6">
      <c r="A217" s="12">
        <v>16</v>
      </c>
      <c r="B217" s="13" t="str">
        <f>_xlfn.DISPIMG("ID_EEC8A5BD63904E429F2E9849AEBC4D88",1)</f>
        <v>=DISPIMG("ID_EEC8A5BD63904E429F2E9849AEBC4D88",1)</v>
      </c>
      <c r="C217" s="18">
        <v>64536909235</v>
      </c>
      <c r="D217" s="18" t="s">
        <v>8</v>
      </c>
      <c r="E217" s="14"/>
      <c r="F217" s="22" t="s">
        <v>604</v>
      </c>
    </row>
    <row r="218" s="1" customFormat="1" ht="157.5" customHeight="1" spans="1:6">
      <c r="A218" s="12">
        <v>17</v>
      </c>
      <c r="B218" s="13" t="str">
        <f>_xlfn.DISPIMG("ID_569AE61AD9D244D3B4BFC08D2BD8C6FD",1)</f>
        <v>=DISPIMG("ID_569AE61AD9D244D3B4BFC08D2BD8C6FD",1)</v>
      </c>
      <c r="C218" s="18">
        <v>64536917876</v>
      </c>
      <c r="D218" s="18" t="s">
        <v>8</v>
      </c>
      <c r="E218" s="87"/>
      <c r="F218" s="22" t="s">
        <v>605</v>
      </c>
    </row>
    <row r="219" s="1" customFormat="1" ht="157.5" customHeight="1" spans="1:6">
      <c r="A219" s="12">
        <v>18</v>
      </c>
      <c r="B219" s="13" t="str">
        <f>_xlfn.DISPIMG("ID_4DECA907F7E040D686376B87374383B1",1)</f>
        <v>=DISPIMG("ID_4DECA907F7E040D686376B87374383B1",1)</v>
      </c>
      <c r="C219" s="18" t="s">
        <v>606</v>
      </c>
      <c r="D219" s="18" t="s">
        <v>8</v>
      </c>
      <c r="E219" s="22"/>
      <c r="F219" s="22" t="s">
        <v>607</v>
      </c>
    </row>
    <row r="220" s="1" customFormat="1" ht="157.5" customHeight="1" spans="1:6">
      <c r="A220" s="12">
        <v>19</v>
      </c>
      <c r="B220" s="13" t="str">
        <f>_xlfn.DISPIMG("ID_20B51BC5D6CE4E4AA7E2D48170A14A3D",1)</f>
        <v>=DISPIMG("ID_20B51BC5D6CE4E4AA7E2D48170A14A3D",1)</v>
      </c>
      <c r="C220" s="18" t="s">
        <v>608</v>
      </c>
      <c r="D220" s="18" t="s">
        <v>12</v>
      </c>
      <c r="E220" s="87"/>
      <c r="F220" s="22" t="s">
        <v>609</v>
      </c>
    </row>
    <row r="221" s="1" customFormat="1" ht="157.5" customHeight="1" spans="1:6">
      <c r="A221" s="12">
        <v>20</v>
      </c>
      <c r="B221" s="13" t="str">
        <f>_xlfn.DISPIMG("ID_A057D9E58C67476188C51AE9C5973542",1)</f>
        <v>=DISPIMG("ID_A057D9E58C67476188C51AE9C5973542",1)</v>
      </c>
      <c r="C221" s="18">
        <v>64539119995</v>
      </c>
      <c r="D221" s="18" t="s">
        <v>8</v>
      </c>
      <c r="E221" s="14"/>
      <c r="F221" s="22" t="s">
        <v>610</v>
      </c>
    </row>
    <row r="222" s="1" customFormat="1" ht="157.5" customHeight="1" spans="1:6">
      <c r="A222" s="12">
        <v>21</v>
      </c>
      <c r="B222" s="13" t="str">
        <f>_xlfn.DISPIMG("ID_00025AA9948B4B5AB0A9B34D4D18F23B",1)</f>
        <v>=DISPIMG("ID_00025AA9948B4B5AB0A9B34D4D18F23B",1)</v>
      </c>
      <c r="C222" s="18" t="s">
        <v>611</v>
      </c>
      <c r="D222" s="18" t="s">
        <v>8</v>
      </c>
      <c r="E222" s="14"/>
      <c r="F222" s="22" t="s">
        <v>612</v>
      </c>
    </row>
    <row r="223" s="1" customFormat="1" ht="159" customHeight="1" spans="1:6">
      <c r="A223" s="12">
        <v>22</v>
      </c>
      <c r="B223" s="13" t="str">
        <f>_xlfn.DISPIMG("ID_1BFD1FB13A1648EB836E641DDC74CFCC",1)</f>
        <v>=DISPIMG("ID_1BFD1FB13A1648EB836E641DDC74CFCC",1)</v>
      </c>
      <c r="C223" s="18" t="s">
        <v>613</v>
      </c>
      <c r="D223" s="18" t="s">
        <v>12</v>
      </c>
      <c r="E223" s="87"/>
      <c r="F223" s="22" t="s">
        <v>614</v>
      </c>
    </row>
    <row r="224" ht="157.5" customHeight="1" spans="1:6">
      <c r="A224" s="12"/>
      <c r="B224" s="30"/>
      <c r="C224" s="31">
        <v>64539808024</v>
      </c>
      <c r="D224" s="18" t="s">
        <v>12</v>
      </c>
      <c r="E224" s="31"/>
      <c r="F224" s="32"/>
    </row>
    <row r="225" s="1" customFormat="1" ht="157.5" customHeight="1" spans="1:6">
      <c r="A225" s="12">
        <v>23</v>
      </c>
      <c r="B225" s="13" t="str">
        <f>_xlfn.DISPIMG("ID_77411735302F4C58A4BE6F89BDD07267",1)</f>
        <v>=DISPIMG("ID_77411735302F4C58A4BE6F89BDD07267",1)</v>
      </c>
      <c r="C225" s="18" t="s">
        <v>615</v>
      </c>
      <c r="D225" s="18" t="s">
        <v>83</v>
      </c>
      <c r="E225" s="87"/>
      <c r="F225" s="22" t="s">
        <v>616</v>
      </c>
    </row>
    <row r="226" s="1" customFormat="1" ht="157.5" customHeight="1" spans="1:6">
      <c r="A226" s="12">
        <v>24</v>
      </c>
      <c r="B226" s="13" t="str">
        <f>_xlfn.DISPIMG("ID_7E1FF3C969584FD69CB8B3C15FC97218",1)</f>
        <v>=DISPIMG("ID_7E1FF3C969584FD69CB8B3C15FC97218",1)</v>
      </c>
      <c r="C226" s="18">
        <v>64539230693</v>
      </c>
      <c r="D226" s="18" t="s">
        <v>83</v>
      </c>
      <c r="E226" s="87"/>
      <c r="F226" s="22" t="s">
        <v>617</v>
      </c>
    </row>
    <row r="227" s="3" customFormat="1" ht="158.25" customHeight="1" spans="1:6">
      <c r="A227" s="12">
        <v>25</v>
      </c>
      <c r="B227" s="35" t="str">
        <f>_xlfn.DISPIMG("ID_A06087B5BD5C43FEA067B5C7B52EDD26",1)</f>
        <v>=DISPIMG("ID_A06087B5BD5C43FEA067B5C7B52EDD26",1)</v>
      </c>
      <c r="C227" s="31" t="s">
        <v>618</v>
      </c>
      <c r="D227" s="18" t="s">
        <v>12</v>
      </c>
      <c r="E227" s="86"/>
      <c r="F227" s="35" t="s">
        <v>619</v>
      </c>
    </row>
    <row r="228" s="3" customFormat="1" ht="158.25" customHeight="1" spans="1:6">
      <c r="A228" s="12">
        <v>26</v>
      </c>
      <c r="B228" s="35" t="str">
        <f>_xlfn.DISPIMG("ID_7EED1841156D4EA89E2E3C869E6E0D6A",1)</f>
        <v>=DISPIMG("ID_7EED1841156D4EA89E2E3C869E6E0D6A",1)</v>
      </c>
      <c r="C228" s="31" t="s">
        <v>620</v>
      </c>
      <c r="D228" s="18" t="s">
        <v>12</v>
      </c>
      <c r="E228" s="86"/>
      <c r="F228" s="35" t="s">
        <v>621</v>
      </c>
    </row>
    <row r="229" s="3" customFormat="1" ht="158.25" customHeight="1" spans="1:6">
      <c r="A229" s="12">
        <v>27</v>
      </c>
      <c r="B229" s="35" t="str">
        <f>_xlfn.DISPIMG("ID_4EEE12B4C36043D6BF239E707E19C5E1",1)</f>
        <v>=DISPIMG("ID_4EEE12B4C36043D6BF239E707E19C5E1",1)</v>
      </c>
      <c r="C229" s="31">
        <v>64539248521</v>
      </c>
      <c r="D229" s="18" t="s">
        <v>12</v>
      </c>
      <c r="E229" s="86"/>
      <c r="F229" s="35" t="s">
        <v>622</v>
      </c>
    </row>
    <row r="230" customFormat="1" ht="158.25" customHeight="1" spans="1:6">
      <c r="A230" s="12">
        <v>28</v>
      </c>
      <c r="B230" s="42" t="str">
        <f>_xlfn.DISPIMG("ID_957F9313226C4B419FB60DF8BB647669",1)</f>
        <v>=DISPIMG("ID_957F9313226C4B419FB60DF8BB647669",1)</v>
      </c>
      <c r="C230" s="18" t="s">
        <v>623</v>
      </c>
      <c r="D230" s="31" t="s">
        <v>8</v>
      </c>
      <c r="E230" s="42"/>
      <c r="F230" s="35" t="s">
        <v>624</v>
      </c>
    </row>
    <row r="231" customFormat="1" ht="158.25" customHeight="1" spans="1:6">
      <c r="A231" s="12">
        <v>29</v>
      </c>
      <c r="B231" s="43" t="str">
        <f>_xlfn.DISPIMG("ID_05B79D0D187B47739D6E998EFC9A4BEB",1)</f>
        <v>=DISPIMG("ID_05B79D0D187B47739D6E998EFC9A4BEB",1)</v>
      </c>
      <c r="C231" s="43">
        <v>64538378648</v>
      </c>
      <c r="D231" s="31" t="s">
        <v>8</v>
      </c>
      <c r="E231" s="88"/>
      <c r="F231" s="43" t="s">
        <v>625</v>
      </c>
    </row>
    <row r="232" customFormat="1" ht="158.25" customHeight="1" spans="1:6">
      <c r="A232" s="12">
        <v>30</v>
      </c>
      <c r="B232" s="43" t="str">
        <f>_xlfn.DISPIMG("ID_2E85D08CC4044EB4B058702E77A9A59E",1)</f>
        <v>=DISPIMG("ID_2E85D08CC4044EB4B058702E77A9A59E",1)</v>
      </c>
      <c r="C232" s="44" t="s">
        <v>626</v>
      </c>
      <c r="D232" s="31" t="s">
        <v>8</v>
      </c>
      <c r="E232" s="42"/>
      <c r="F232" s="43" t="s">
        <v>627</v>
      </c>
    </row>
    <row r="233" customFormat="1" ht="158.25" customHeight="1" spans="1:6">
      <c r="A233" s="12">
        <v>31</v>
      </c>
      <c r="B233" s="43" t="str">
        <f>_xlfn.DISPIMG("ID_F54A25BA7C2B41749FB77B9A751A5798",1)</f>
        <v>=DISPIMG("ID_F54A25BA7C2B41749FB77B9A751A5798",1)</v>
      </c>
      <c r="C233" s="44">
        <v>64506985610</v>
      </c>
      <c r="D233" s="31" t="s">
        <v>12</v>
      </c>
      <c r="E233" s="42"/>
      <c r="F233" s="43" t="s">
        <v>628</v>
      </c>
    </row>
    <row r="234" s="1" customFormat="1" ht="157.5" customHeight="1" spans="1:6">
      <c r="A234" s="12">
        <v>32</v>
      </c>
      <c r="B234" s="35" t="str">
        <f>_xlfn.DISPIMG("ID_066E83E3F2D24DB4B2E4A9224F89A82E",1)</f>
        <v>=DISPIMG("ID_066E83E3F2D24DB4B2E4A9224F89A82E",1)</v>
      </c>
      <c r="C234" s="31">
        <v>64509117130</v>
      </c>
      <c r="D234" s="31" t="s">
        <v>8</v>
      </c>
      <c r="E234" s="13"/>
      <c r="F234" s="43" t="s">
        <v>629</v>
      </c>
    </row>
    <row r="235" s="1" customFormat="1" ht="157.5" customHeight="1" spans="1:6">
      <c r="A235" s="12">
        <v>33</v>
      </c>
      <c r="B235" s="35" t="str">
        <f>_xlfn.DISPIMG("ID_F54C46798E1A4F0B80257692707F0CCA",1)</f>
        <v>=DISPIMG("ID_F54C46798E1A4F0B80257692707F0CCA",1)</v>
      </c>
      <c r="C235" s="31">
        <v>64536988868</v>
      </c>
      <c r="D235" s="31" t="s">
        <v>8</v>
      </c>
      <c r="E235" s="13"/>
      <c r="F235" s="43" t="s">
        <v>630</v>
      </c>
    </row>
    <row r="236" s="1" customFormat="1" ht="157.5" customHeight="1" spans="1:6">
      <c r="A236" s="12">
        <v>34</v>
      </c>
      <c r="B236" s="35" t="str">
        <f>_xlfn.DISPIMG("ID_54C3DB1D4E0241ACA025D7E1A37EBEE6",1)</f>
        <v>=DISPIMG("ID_54C3DB1D4E0241ACA025D7E1A37EBEE6",1)</v>
      </c>
      <c r="C236" s="31">
        <v>64509241352</v>
      </c>
      <c r="D236" s="31" t="s">
        <v>12</v>
      </c>
      <c r="E236" s="13"/>
      <c r="F236" s="43" t="s">
        <v>631</v>
      </c>
    </row>
    <row r="237" s="1" customFormat="1" ht="157.5" customHeight="1" spans="1:6">
      <c r="A237" s="12">
        <v>35</v>
      </c>
      <c r="B237" s="43" t="str">
        <f>_xlfn.DISPIMG("ID_CAC5DB87C9AE4197BA22E9B8BD6B5258",1)</f>
        <v>=DISPIMG("ID_CAC5DB87C9AE4197BA22E9B8BD6B5258",1)</v>
      </c>
      <c r="C237" s="44">
        <v>64536917878</v>
      </c>
      <c r="D237" s="43" t="s">
        <v>12</v>
      </c>
      <c r="E237" s="40" t="s">
        <v>632</v>
      </c>
      <c r="F237" s="43" t="s">
        <v>633</v>
      </c>
    </row>
    <row r="238" s="1" customFormat="1" ht="157.5" customHeight="1" spans="1:6">
      <c r="A238" s="12">
        <v>36</v>
      </c>
      <c r="B238" s="43" t="str">
        <f>_xlfn.DISPIMG("ID_143817DAAF5F40B3BA0911FCE6CFFD43",1)</f>
        <v>=DISPIMG("ID_143817DAAF5F40B3BA0911FCE6CFFD43",1)</v>
      </c>
      <c r="C238" s="44" t="s">
        <v>634</v>
      </c>
      <c r="D238" s="31" t="s">
        <v>12</v>
      </c>
      <c r="E238" s="13"/>
      <c r="F238" s="43" t="s">
        <v>635</v>
      </c>
    </row>
    <row r="239" s="1" customFormat="1" ht="157.5" customHeight="1" spans="1:6">
      <c r="A239" s="12">
        <v>37</v>
      </c>
      <c r="B239" s="43" t="str">
        <f>_xlfn.DISPIMG("ID_7A652C3A07BC45199921F24896A6EB47",1)</f>
        <v>=DISPIMG("ID_7A652C3A07BC45199921F24896A6EB47",1)</v>
      </c>
      <c r="C239" s="43">
        <v>64539212232</v>
      </c>
      <c r="D239" s="44" t="s">
        <v>12</v>
      </c>
      <c r="E239" s="13"/>
      <c r="F239" s="43" t="s">
        <v>636</v>
      </c>
    </row>
    <row r="240" s="1" customFormat="1" ht="157.5" customHeight="1" spans="1:6">
      <c r="A240" s="12">
        <v>38</v>
      </c>
      <c r="B240" s="43" t="str">
        <f>_xlfn.DISPIMG("ID_7357B9412FF040A08D5058CF7ED9C3B8",1)</f>
        <v>=DISPIMG("ID_7357B9412FF040A08D5058CF7ED9C3B8",1)</v>
      </c>
      <c r="C240" s="44" t="s">
        <v>637</v>
      </c>
      <c r="D240" s="44" t="s">
        <v>12</v>
      </c>
      <c r="E240" s="13"/>
      <c r="F240" s="43" t="s">
        <v>638</v>
      </c>
    </row>
    <row r="241" s="1" customFormat="1" ht="157.5" customHeight="1" spans="1:6">
      <c r="A241" s="12">
        <v>39</v>
      </c>
      <c r="B241" s="43" t="str">
        <f>_xlfn.DISPIMG("ID_8C0BA9BFF0F44E629A46B992D8854070",1)</f>
        <v>=DISPIMG("ID_8C0BA9BFF0F44E629A46B992D8854070",1)</v>
      </c>
      <c r="C241" s="44" t="s">
        <v>639</v>
      </c>
      <c r="D241" s="44" t="s">
        <v>12</v>
      </c>
      <c r="E241" s="13"/>
      <c r="F241" s="43" t="s">
        <v>640</v>
      </c>
    </row>
    <row r="242" customFormat="1" ht="157.5" customHeight="1" spans="1:6">
      <c r="A242" s="12">
        <v>40</v>
      </c>
      <c r="B242" s="42" t="str">
        <f>_xlfn.DISPIMG("ID_D48A647580094484A5A6CE785598F9E1",1)</f>
        <v>=DISPIMG("ID_D48A647580094484A5A6CE785598F9E1",1)</v>
      </c>
      <c r="C242" s="18">
        <v>64539201927</v>
      </c>
      <c r="D242" s="18" t="s">
        <v>12</v>
      </c>
      <c r="E242" s="18"/>
      <c r="F242" s="22" t="s">
        <v>641</v>
      </c>
    </row>
    <row r="243" customFormat="1" ht="157.5" customHeight="1" spans="1:6">
      <c r="A243" s="12">
        <v>41</v>
      </c>
      <c r="B243" s="42" t="str">
        <f>_xlfn.DISPIMG("ID_587B442ED3234D298AC05147AAA87493",1)</f>
        <v>=DISPIMG("ID_587B442ED3234D298AC05147AAA87493",1)</v>
      </c>
      <c r="C243" s="18">
        <v>64539120005</v>
      </c>
      <c r="D243" s="25" t="s">
        <v>12</v>
      </c>
      <c r="E243" s="40" t="s">
        <v>642</v>
      </c>
      <c r="F243" s="22" t="s">
        <v>643</v>
      </c>
    </row>
    <row r="244" customFormat="1" ht="157.5" customHeight="1" spans="1:6">
      <c r="A244" s="12">
        <v>42</v>
      </c>
      <c r="B244" s="42" t="str">
        <f>_xlfn.DISPIMG("ID_CEC184082344422CAC28ADC77A2953B8",1)</f>
        <v>=DISPIMG("ID_CEC184082344422CAC28ADC77A2953B8",1)</v>
      </c>
      <c r="C244" s="18">
        <v>64539212236</v>
      </c>
      <c r="D244" s="89" t="s">
        <v>83</v>
      </c>
      <c r="E244" s="40" t="s">
        <v>644</v>
      </c>
      <c r="F244" s="22" t="s">
        <v>645</v>
      </c>
    </row>
    <row r="245" customFormat="1" ht="157.5" customHeight="1" spans="1:6">
      <c r="A245" s="12">
        <v>43</v>
      </c>
      <c r="B245" s="88" t="str">
        <f>_xlfn.DISPIMG("ID_A49E829304A540349554013ADB8AB4D1",1)</f>
        <v>=DISPIMG("ID_A49E829304A540349554013ADB8AB4D1",1)</v>
      </c>
      <c r="C245" s="68">
        <v>64539213843</v>
      </c>
      <c r="D245" s="67" t="s">
        <v>8</v>
      </c>
      <c r="E245" s="90" t="s">
        <v>646</v>
      </c>
      <c r="F245" s="22" t="s">
        <v>647</v>
      </c>
    </row>
    <row r="246" customFormat="1" ht="157.5" customHeight="1" spans="1:6">
      <c r="A246" s="12">
        <v>44</v>
      </c>
      <c r="B246" s="42" t="str">
        <f>_xlfn.DISPIMG("ID_EB61ED22BCEA44839818EBF340074CD2",1)</f>
        <v>=DISPIMG("ID_EB61ED22BCEA44839818EBF340074CD2",1)</v>
      </c>
      <c r="C246" s="68">
        <v>64539223297</v>
      </c>
      <c r="D246" s="71" t="s">
        <v>12</v>
      </c>
      <c r="E246" s="40" t="s">
        <v>646</v>
      </c>
      <c r="F246" s="22" t="s">
        <v>648</v>
      </c>
    </row>
    <row r="247" customFormat="1" ht="157.5" customHeight="1" spans="1:6">
      <c r="A247" s="12">
        <v>45</v>
      </c>
      <c r="B247" s="42" t="str">
        <f>_xlfn.DISPIMG("ID_1DF88EE999FB4E2FB519F5485D59BF0E",1)</f>
        <v>=DISPIMG("ID_1DF88EE999FB4E2FB519F5485D59BF0E",1)</v>
      </c>
      <c r="C247" s="68" t="s">
        <v>649</v>
      </c>
      <c r="D247" s="63" t="s">
        <v>8</v>
      </c>
      <c r="E247" s="40" t="s">
        <v>650</v>
      </c>
      <c r="F247" s="22" t="s">
        <v>651</v>
      </c>
    </row>
    <row r="248" customFormat="1" ht="157.5" customHeight="1" spans="1:6">
      <c r="A248" s="12">
        <v>46</v>
      </c>
      <c r="B248" s="42" t="str">
        <f>_xlfn.DISPIMG("ID_419108A54C5D49518303E0819F698A8A",1)</f>
        <v>=DISPIMG("ID_419108A54C5D49518303E0819F698A8A",1)</v>
      </c>
      <c r="C248" s="80" t="s">
        <v>652</v>
      </c>
      <c r="D248" s="63" t="s">
        <v>12</v>
      </c>
      <c r="E248" s="40" t="s">
        <v>650</v>
      </c>
      <c r="F248" s="22"/>
    </row>
    <row r="249" customFormat="1" ht="157.5" customHeight="1" spans="1:6">
      <c r="A249" s="12">
        <v>47</v>
      </c>
      <c r="B249" s="42" t="str">
        <f>_xlfn.DISPIMG("ID_608D983AB18D431D9C49BBBB57DE1A7D",1)</f>
        <v>=DISPIMG("ID_608D983AB18D431D9C49BBBB57DE1A7D",1)</v>
      </c>
      <c r="C249" s="68">
        <v>64509190502</v>
      </c>
      <c r="D249" s="28" t="s">
        <v>16</v>
      </c>
      <c r="E249" s="40" t="s">
        <v>653</v>
      </c>
      <c r="F249" s="22" t="s">
        <v>654</v>
      </c>
    </row>
    <row r="250" customFormat="1" ht="157.5" customHeight="1" spans="1:6">
      <c r="A250" s="12">
        <v>48</v>
      </c>
      <c r="B250" s="42" t="str">
        <f>_xlfn.DISPIMG("ID_0AACDEAAFAE74B8EA3BCFAB9AEC16D4B",1)</f>
        <v>=DISPIMG("ID_0AACDEAAFAE74B8EA3BCFAB9AEC16D4B",1)</v>
      </c>
      <c r="C250" s="68" t="s">
        <v>655</v>
      </c>
      <c r="D250" s="63" t="s">
        <v>8</v>
      </c>
      <c r="E250" s="40" t="s">
        <v>656</v>
      </c>
      <c r="F250" s="22" t="s">
        <v>657</v>
      </c>
    </row>
    <row r="251" customFormat="1" ht="157.5" customHeight="1" spans="1:6">
      <c r="A251" s="12">
        <v>49</v>
      </c>
      <c r="B251" s="42" t="str">
        <f>_xlfn.DISPIMG("ID_86D960341B2847F69BF8D4F695FCF5AE",1)</f>
        <v>=DISPIMG("ID_86D960341B2847F69BF8D4F695FCF5AE",1)</v>
      </c>
      <c r="C251" s="68" t="s">
        <v>658</v>
      </c>
      <c r="D251" s="28" t="s">
        <v>12</v>
      </c>
      <c r="E251" s="40" t="s">
        <v>659</v>
      </c>
      <c r="F251" s="22" t="s">
        <v>660</v>
      </c>
    </row>
    <row r="252" s="1" customFormat="1" ht="157.5" customHeight="1" spans="1:6">
      <c r="A252" s="12">
        <v>50</v>
      </c>
      <c r="B252" s="13" t="str">
        <f>_xlfn.DISPIMG("ID_B2E5104C5B4541B5B49D274D3A91B7B3",1)</f>
        <v>=DISPIMG("ID_B2E5104C5B4541B5B49D274D3A91B7B3",1)</v>
      </c>
      <c r="C252" s="68">
        <v>64539228235</v>
      </c>
      <c r="D252" s="27" t="s">
        <v>8</v>
      </c>
      <c r="E252" s="23" t="s">
        <v>661</v>
      </c>
      <c r="F252" s="22" t="s">
        <v>662</v>
      </c>
    </row>
    <row r="253" customFormat="1" ht="157.5" customHeight="1" spans="1:6">
      <c r="A253" s="12">
        <v>51</v>
      </c>
      <c r="B253" s="42" t="str">
        <f>_xlfn.DISPIMG("ID_FB37A09D6F5B4188A376853B3D805E96",1)</f>
        <v>=DISPIMG("ID_FB37A09D6F5B4188A376853B3D805E96",1)</v>
      </c>
      <c r="C253" s="68" t="s">
        <v>663</v>
      </c>
      <c r="D253" s="28" t="s">
        <v>83</v>
      </c>
      <c r="E253" s="40" t="s">
        <v>664</v>
      </c>
      <c r="F253" s="22" t="s">
        <v>665</v>
      </c>
    </row>
    <row r="254" customFormat="1" ht="157.5" customHeight="1" spans="1:6">
      <c r="A254" s="12">
        <v>52</v>
      </c>
      <c r="B254" s="42" t="str">
        <f>_xlfn.DISPIMG("ID_BCB54511E5214E2AB4A19F6E97AD9D48",1)</f>
        <v>=DISPIMG("ID_BCB54511E5214E2AB4A19F6E97AD9D48",1)</v>
      </c>
      <c r="C254" s="68" t="s">
        <v>666</v>
      </c>
      <c r="D254" s="27" t="s">
        <v>250</v>
      </c>
      <c r="E254" s="40" t="s">
        <v>667</v>
      </c>
      <c r="F254" s="22" t="s">
        <v>668</v>
      </c>
    </row>
    <row r="255" customFormat="1" ht="157.5" customHeight="1" spans="1:6">
      <c r="A255" s="12">
        <v>53</v>
      </c>
      <c r="B255" s="42" t="str">
        <f>_xlfn.DISPIMG("ID_48E3389F5B28413198E175CF94250545",1)</f>
        <v>=DISPIMG("ID_48E3389F5B28413198E175CF94250545",1)</v>
      </c>
      <c r="C255" s="68" t="s">
        <v>669</v>
      </c>
      <c r="D255" s="63" t="s">
        <v>12</v>
      </c>
      <c r="E255" s="40" t="s">
        <v>667</v>
      </c>
      <c r="F255" s="22" t="s">
        <v>670</v>
      </c>
    </row>
    <row r="256" customFormat="1" ht="157.5" customHeight="1" spans="1:6">
      <c r="A256" s="12">
        <v>54</v>
      </c>
      <c r="B256" s="42" t="str">
        <f>_xlfn.DISPIMG("ID_2E0404E4D82E4ACF899DFD9BA0079DE1",1)</f>
        <v>=DISPIMG("ID_2E0404E4D82E4ACF899DFD9BA0079DE1",1)</v>
      </c>
      <c r="C256" s="80" t="s">
        <v>671</v>
      </c>
      <c r="D256" s="28" t="s">
        <v>353</v>
      </c>
      <c r="E256" s="40" t="s">
        <v>672</v>
      </c>
      <c r="F256" s="22" t="s">
        <v>673</v>
      </c>
    </row>
    <row r="257" customFormat="1" ht="157.5" customHeight="1" spans="1:6">
      <c r="A257" s="12">
        <v>55</v>
      </c>
      <c r="B257" s="42" t="str">
        <f>_xlfn.DISPIMG("ID_2DCA886B75A04A2B915DD602F4B39BF6",1)</f>
        <v>=DISPIMG("ID_2DCA886B75A04A2B915DD602F4B39BF6",1)</v>
      </c>
      <c r="C257" s="68" t="s">
        <v>674</v>
      </c>
      <c r="D257" s="27" t="s">
        <v>8</v>
      </c>
      <c r="E257" s="40" t="s">
        <v>675</v>
      </c>
      <c r="F257" s="22" t="s">
        <v>676</v>
      </c>
    </row>
    <row r="258" customFormat="1" ht="158.25" customHeight="1" spans="1:6">
      <c r="A258" s="12">
        <v>56</v>
      </c>
      <c r="B258" s="42" t="str">
        <f>_xlfn.DISPIMG("ID_59022A01035E4BE1953BA89029B6426B",1)</f>
        <v>=DISPIMG("ID_59022A01035E4BE1953BA89029B6426B",1)</v>
      </c>
      <c r="C258" s="68">
        <v>64509252992</v>
      </c>
      <c r="D258" s="28" t="s">
        <v>12</v>
      </c>
      <c r="E258" s="40" t="s">
        <v>677</v>
      </c>
      <c r="F258" s="22" t="s">
        <v>678</v>
      </c>
    </row>
    <row r="259" s="1" customFormat="1" ht="159" customHeight="1" spans="1:6">
      <c r="A259" s="12">
        <v>57</v>
      </c>
      <c r="B259" s="13" t="str">
        <f>_xlfn.DISPIMG("ID_F19533E57AC74BA787ADF2ED7A45F144",1)</f>
        <v>=DISPIMG("ID_F19533E57AC74BA787ADF2ED7A45F144",1)</v>
      </c>
      <c r="C259" s="91">
        <v>64533400412</v>
      </c>
      <c r="D259" s="31" t="s">
        <v>250</v>
      </c>
      <c r="E259" s="12"/>
      <c r="F259" s="22" t="s">
        <v>679</v>
      </c>
    </row>
    <row r="260" s="1" customFormat="1" ht="159" customHeight="1" spans="1:6">
      <c r="A260" s="12">
        <v>58</v>
      </c>
      <c r="B260" s="13" t="str">
        <f>_xlfn.DISPIMG("ID_94574D0D99DA4271B298BCE783A44AFA",1)</f>
        <v>=DISPIMG("ID_94574D0D99DA4271B298BCE783A44AFA",1)</v>
      </c>
      <c r="C260" s="91" t="s">
        <v>680</v>
      </c>
      <c r="D260" s="31" t="s">
        <v>12</v>
      </c>
      <c r="E260" s="12"/>
      <c r="F260" s="17" t="s">
        <v>681</v>
      </c>
    </row>
    <row r="261" customFormat="1" ht="157.5" customHeight="1" spans="1:6">
      <c r="A261" s="12">
        <v>59</v>
      </c>
      <c r="B261" s="42" t="str">
        <f>_xlfn.DISPIMG("ID_489E331D089F402F846456881EF3997B",1)</f>
        <v>=DISPIMG("ID_489E331D089F402F846456881EF3997B",1)</v>
      </c>
      <c r="C261" s="18">
        <v>64539248303</v>
      </c>
      <c r="D261" s="44" t="s">
        <v>12</v>
      </c>
      <c r="E261" s="43"/>
      <c r="F261" s="22" t="s">
        <v>682</v>
      </c>
    </row>
    <row r="262" ht="157.5" customHeight="1" spans="1:6">
      <c r="A262" s="12">
        <v>60</v>
      </c>
      <c r="B262" s="30" t="str">
        <f>_xlfn.DISPIMG("ID_38A53FBAD1154AA1854A1FB102580C4E",1)</f>
        <v>=DISPIMG("ID_38A53FBAD1154AA1854A1FB102580C4E",1)</v>
      </c>
      <c r="C262" s="31">
        <v>64539120003</v>
      </c>
      <c r="D262" s="18" t="s">
        <v>16</v>
      </c>
      <c r="E262" s="37" t="s">
        <v>683</v>
      </c>
      <c r="F262" s="34" t="s">
        <v>684</v>
      </c>
    </row>
    <row r="263" customFormat="1" ht="157.5" customHeight="1" spans="1:6">
      <c r="A263" s="12">
        <v>61</v>
      </c>
      <c r="B263" s="42" t="str">
        <f>_xlfn.DISPIMG("ID_D6230FBDC4B64B0D95C7ED98F60524B0",1)</f>
        <v>=DISPIMG("ID_D6230FBDC4B64B0D95C7ED98F60524B0",1)</v>
      </c>
      <c r="C263" s="38" t="s">
        <v>685</v>
      </c>
      <c r="D263" s="38" t="s">
        <v>16</v>
      </c>
      <c r="E263" s="40" t="s">
        <v>686</v>
      </c>
      <c r="F263" s="22" t="s">
        <v>687</v>
      </c>
    </row>
    <row r="264" s="1" customFormat="1" ht="159" customHeight="1" spans="1:6">
      <c r="A264" s="12">
        <v>62</v>
      </c>
      <c r="B264" s="13" t="str">
        <f>_xlfn.DISPIMG("ID_0E0F1DAE206249CC9D9D5C95A69F612B",1)</f>
        <v>=DISPIMG("ID_0E0F1DAE206249CC9D9D5C95A69F612B",1)</v>
      </c>
      <c r="C264" s="91" t="s">
        <v>688</v>
      </c>
      <c r="D264" s="31" t="s">
        <v>83</v>
      </c>
      <c r="E264" s="40" t="s">
        <v>689</v>
      </c>
      <c r="F264" s="22" t="s">
        <v>690</v>
      </c>
    </row>
    <row r="265" ht="157.5" customHeight="1" spans="1:6">
      <c r="A265" s="12">
        <v>163</v>
      </c>
      <c r="B265" s="30" t="str">
        <f>_xlfn.DISPIMG("ID_4C6312F8CFAD40E78BBFA810C28577E6",1)</f>
        <v>=DISPIMG("ID_4C6312F8CFAD40E78BBFA810C28577E6",1)</v>
      </c>
      <c r="C265" s="31" t="s">
        <v>691</v>
      </c>
      <c r="D265" s="18" t="s">
        <v>16</v>
      </c>
      <c r="E265" s="37" t="s">
        <v>692</v>
      </c>
      <c r="F265" s="34" t="s">
        <v>690</v>
      </c>
    </row>
    <row r="266" s="1" customFormat="1" ht="159" customHeight="1" spans="1:6">
      <c r="A266" s="12">
        <v>63</v>
      </c>
      <c r="B266" s="13" t="str">
        <f>_xlfn.DISPIMG("ID_F7615DC6B40748C0ABCABEE7095C957E",1)</f>
        <v>=DISPIMG("ID_F7615DC6B40748C0ABCABEE7095C957E",1)</v>
      </c>
      <c r="C266" s="91">
        <v>64536905645</v>
      </c>
      <c r="D266" s="31" t="s">
        <v>250</v>
      </c>
      <c r="E266" s="12"/>
      <c r="F266" s="22" t="s">
        <v>693</v>
      </c>
    </row>
    <row r="267" s="1" customFormat="1" ht="159" customHeight="1" spans="1:6">
      <c r="A267" s="12">
        <v>64</v>
      </c>
      <c r="B267" s="13" t="str">
        <f>_xlfn.DISPIMG("ID_0FBC789F079043228284FE3520CC3C66",1)</f>
        <v>=DISPIMG("ID_0FBC789F079043228284FE3520CC3C66",1)</v>
      </c>
      <c r="C267" s="91" t="s">
        <v>694</v>
      </c>
      <c r="D267" s="31" t="s">
        <v>250</v>
      </c>
      <c r="E267" s="12"/>
      <c r="F267" s="22" t="s">
        <v>695</v>
      </c>
    </row>
    <row r="268" customFormat="1" ht="157.5" customHeight="1" spans="1:6">
      <c r="A268" s="12">
        <v>65</v>
      </c>
      <c r="B268" s="42" t="str">
        <f>_xlfn.DISPIMG("ID_079A438D11564C5E905F18346FAB933E",1)</f>
        <v>=DISPIMG("ID_079A438D11564C5E905F18346FAB933E",1)</v>
      </c>
      <c r="C268" s="18">
        <v>64539228236</v>
      </c>
      <c r="D268" s="18" t="s">
        <v>12</v>
      </c>
      <c r="E268" s="40" t="s">
        <v>696</v>
      </c>
      <c r="F268" s="22" t="s">
        <v>697</v>
      </c>
    </row>
    <row r="269" customFormat="1" ht="157.5" customHeight="1" spans="1:6">
      <c r="A269" s="12">
        <v>66</v>
      </c>
      <c r="B269" s="42" t="str">
        <f>_xlfn.DISPIMG("ID_4892AB5247374044877B2297FA6D72C3",1)</f>
        <v>=DISPIMG("ID_4892AB5247374044877B2297FA6D72C3",1)</v>
      </c>
      <c r="C269" s="18">
        <v>64539253594</v>
      </c>
      <c r="D269" s="18" t="s">
        <v>12</v>
      </c>
      <c r="E269" s="40" t="s">
        <v>698</v>
      </c>
      <c r="F269" s="22" t="s">
        <v>699</v>
      </c>
    </row>
    <row r="270" ht="157.5" customHeight="1" spans="1:6">
      <c r="A270" s="12">
        <v>67</v>
      </c>
      <c r="B270" s="30" t="str">
        <f>_xlfn.DISPIMG("ID_C9A58A6D8D0F4778A88F2DAED97A5204",1)</f>
        <v>=DISPIMG("ID_C9A58A6D8D0F4778A88F2DAED97A5204",1)</v>
      </c>
      <c r="C270" s="31" t="s">
        <v>700</v>
      </c>
      <c r="D270" s="18" t="s">
        <v>16</v>
      </c>
      <c r="E270" s="37" t="s">
        <v>701</v>
      </c>
      <c r="F270" s="34" t="s">
        <v>702</v>
      </c>
    </row>
    <row r="271" ht="157.5" customHeight="1" spans="1:6">
      <c r="A271" s="12">
        <v>68</v>
      </c>
      <c r="B271" s="30" t="str">
        <f>_xlfn.DISPIMG("ID_6B08E0B32C0B4CA29CB2D8F7D9C8C677",1)</f>
        <v>=DISPIMG("ID_6B08E0B32C0B4CA29CB2D8F7D9C8C677",1)</v>
      </c>
      <c r="C271" s="31" t="s">
        <v>703</v>
      </c>
      <c r="D271" s="18" t="s">
        <v>704</v>
      </c>
      <c r="E271" s="37" t="s">
        <v>705</v>
      </c>
      <c r="F271" s="32" t="s">
        <v>706</v>
      </c>
    </row>
    <row r="272" ht="157.5" customHeight="1" spans="1:6">
      <c r="A272" s="12">
        <v>69</v>
      </c>
      <c r="B272" s="30"/>
      <c r="C272" s="31">
        <v>64539224859</v>
      </c>
      <c r="D272" s="18" t="s">
        <v>250</v>
      </c>
      <c r="E272" s="35"/>
      <c r="F272" s="32" t="s">
        <v>707</v>
      </c>
    </row>
    <row r="273" ht="157.5" customHeight="1" spans="1:6">
      <c r="A273" s="12">
        <v>70</v>
      </c>
      <c r="B273" s="30" t="str">
        <f>_xlfn.DISPIMG("ID_642DD75E135D45D79A49BBD8AEDB2096",1)</f>
        <v>=DISPIMG("ID_642DD75E135D45D79A49BBD8AEDB2096",1)</v>
      </c>
      <c r="C273" s="31">
        <v>64539869633</v>
      </c>
      <c r="D273" s="18" t="s">
        <v>250</v>
      </c>
      <c r="E273" s="37"/>
      <c r="F273" s="32" t="s">
        <v>708</v>
      </c>
    </row>
    <row r="274" ht="157.5" customHeight="1" spans="1:6">
      <c r="A274" s="12">
        <v>71</v>
      </c>
      <c r="B274" s="30" t="str">
        <f>_xlfn.DISPIMG("ID_341D4CDFD38C449E8062238347B751E5",1)</f>
        <v>=DISPIMG("ID_341D4CDFD38C449E8062238347B751E5",1)</v>
      </c>
      <c r="C274" s="31">
        <v>64539321594</v>
      </c>
      <c r="D274" s="18" t="s">
        <v>12</v>
      </c>
      <c r="E274" s="37"/>
      <c r="F274" s="32" t="s">
        <v>709</v>
      </c>
    </row>
    <row r="275" ht="157.5" customHeight="1" spans="1:6">
      <c r="A275" s="12">
        <v>72</v>
      </c>
      <c r="B275" s="30"/>
      <c r="C275" s="31" t="s">
        <v>710</v>
      </c>
      <c r="D275" s="18" t="s">
        <v>250</v>
      </c>
      <c r="E275" s="35"/>
      <c r="F275" s="32" t="s">
        <v>711</v>
      </c>
    </row>
    <row r="276" ht="157.5" customHeight="1" spans="1:6">
      <c r="A276" s="12">
        <v>73</v>
      </c>
      <c r="B276" s="30"/>
      <c r="C276" s="31" t="s">
        <v>712</v>
      </c>
      <c r="D276" s="18" t="s">
        <v>12</v>
      </c>
      <c r="E276" s="35"/>
      <c r="F276" s="32" t="s">
        <v>713</v>
      </c>
    </row>
    <row r="277" ht="157.5" customHeight="1" spans="1:6">
      <c r="A277" s="12">
        <v>74</v>
      </c>
      <c r="B277" s="30"/>
      <c r="C277" s="31" t="s">
        <v>714</v>
      </c>
      <c r="D277" s="18" t="s">
        <v>12</v>
      </c>
      <c r="E277" s="35"/>
      <c r="F277" s="32" t="s">
        <v>715</v>
      </c>
    </row>
    <row r="278" ht="157.5" customHeight="1" spans="1:6">
      <c r="A278" s="12">
        <v>75</v>
      </c>
      <c r="B278" s="30"/>
      <c r="C278" s="31">
        <v>64509209716</v>
      </c>
      <c r="D278" s="18" t="s">
        <v>12</v>
      </c>
      <c r="E278" s="35"/>
      <c r="F278" s="32" t="s">
        <v>716</v>
      </c>
    </row>
    <row r="279" ht="157.5" customHeight="1" spans="1:6">
      <c r="A279" s="12">
        <v>76</v>
      </c>
      <c r="B279" s="30"/>
      <c r="C279" s="31">
        <v>64539140734</v>
      </c>
      <c r="D279" s="18" t="s">
        <v>250</v>
      </c>
      <c r="E279" s="35"/>
      <c r="F279" s="32" t="s">
        <v>717</v>
      </c>
    </row>
    <row r="280" ht="157.5" customHeight="1" spans="1:6">
      <c r="A280" s="12">
        <v>77</v>
      </c>
      <c r="B280" s="30"/>
      <c r="C280" s="31">
        <v>64539151738</v>
      </c>
      <c r="D280" s="18" t="s">
        <v>16</v>
      </c>
      <c r="E280" s="35"/>
      <c r="F280" s="32" t="s">
        <v>718</v>
      </c>
    </row>
    <row r="281" ht="157.5" customHeight="1" spans="1:6">
      <c r="A281" s="12">
        <v>78</v>
      </c>
      <c r="B281" s="30"/>
      <c r="C281" s="31">
        <v>64539337135</v>
      </c>
      <c r="D281" s="18" t="s">
        <v>12</v>
      </c>
      <c r="E281" s="35"/>
      <c r="F281" s="32" t="s">
        <v>719</v>
      </c>
    </row>
    <row r="282" ht="157.5" customHeight="1" spans="1:6">
      <c r="A282" s="12">
        <v>79</v>
      </c>
      <c r="B282" s="30"/>
      <c r="C282" s="31" t="s">
        <v>720</v>
      </c>
      <c r="D282" s="18" t="s">
        <v>250</v>
      </c>
      <c r="E282" s="35"/>
      <c r="F282" s="32" t="s">
        <v>721</v>
      </c>
    </row>
    <row r="283" ht="157.5" customHeight="1" spans="1:6">
      <c r="A283" s="12">
        <v>80</v>
      </c>
      <c r="B283" s="30"/>
      <c r="C283" s="31">
        <v>64539209722</v>
      </c>
      <c r="D283" s="18" t="s">
        <v>12</v>
      </c>
      <c r="E283" s="35"/>
      <c r="F283" s="32" t="s">
        <v>722</v>
      </c>
    </row>
    <row r="284" ht="157.5" customHeight="1" spans="1:6">
      <c r="A284" s="12">
        <v>81</v>
      </c>
      <c r="B284" s="30"/>
      <c r="C284" s="31">
        <v>64539209726</v>
      </c>
      <c r="D284" s="18" t="s">
        <v>250</v>
      </c>
      <c r="E284" s="35"/>
      <c r="F284" s="32" t="s">
        <v>723</v>
      </c>
    </row>
    <row r="285" ht="157.5" customHeight="1" spans="1:6">
      <c r="A285" s="12">
        <v>82</v>
      </c>
      <c r="B285" s="30"/>
      <c r="C285" s="31">
        <v>64539209721</v>
      </c>
      <c r="D285" s="18" t="s">
        <v>12</v>
      </c>
      <c r="E285" s="35"/>
      <c r="F285" s="32" t="s">
        <v>724</v>
      </c>
    </row>
    <row r="286" ht="157.5" customHeight="1" spans="1:6">
      <c r="A286" s="12">
        <v>83</v>
      </c>
      <c r="B286" s="30"/>
      <c r="C286" s="31">
        <v>64539337134</v>
      </c>
      <c r="D286" s="18" t="s">
        <v>12</v>
      </c>
      <c r="E286" s="35"/>
      <c r="F286" s="32" t="s">
        <v>725</v>
      </c>
    </row>
    <row r="287" ht="157.5" customHeight="1" spans="1:6">
      <c r="A287" s="12">
        <v>84</v>
      </c>
      <c r="B287" s="30"/>
      <c r="C287" s="31" t="s">
        <v>726</v>
      </c>
      <c r="D287" s="18" t="s">
        <v>12</v>
      </c>
      <c r="E287" s="35"/>
      <c r="F287" s="32" t="s">
        <v>727</v>
      </c>
    </row>
    <row r="288" ht="157.5" customHeight="1" spans="1:6">
      <c r="A288" s="12">
        <v>85</v>
      </c>
      <c r="B288" s="30"/>
      <c r="C288" s="31">
        <v>64538385261</v>
      </c>
      <c r="D288" s="18" t="s">
        <v>12</v>
      </c>
      <c r="E288" s="35"/>
      <c r="F288" s="32" t="s">
        <v>728</v>
      </c>
    </row>
    <row r="289" ht="157.5" customHeight="1" spans="1:6">
      <c r="A289" s="12">
        <v>86</v>
      </c>
      <c r="B289" s="30"/>
      <c r="C289" s="31" t="s">
        <v>729</v>
      </c>
      <c r="D289" s="18" t="s">
        <v>12</v>
      </c>
      <c r="E289" s="35"/>
      <c r="F289" s="32" t="s">
        <v>730</v>
      </c>
    </row>
    <row r="290" ht="157.5" customHeight="1" spans="1:6">
      <c r="A290" s="12">
        <v>87</v>
      </c>
      <c r="B290" s="30" t="str">
        <f>_xlfn.DISPIMG("ID_9E2BE9FBEE5B4B68AC1ED30E93D50916",1)</f>
        <v>=DISPIMG("ID_9E2BE9FBEE5B4B68AC1ED30E93D50916",1)</v>
      </c>
      <c r="C290" s="31">
        <v>64538385262</v>
      </c>
      <c r="D290" s="18" t="s">
        <v>250</v>
      </c>
      <c r="E290" s="35"/>
      <c r="F290" s="32" t="s">
        <v>731</v>
      </c>
    </row>
    <row r="291" ht="157.5" customHeight="1" spans="1:6">
      <c r="A291" s="12">
        <v>88</v>
      </c>
      <c r="B291" s="30"/>
      <c r="C291" s="31">
        <v>64539209723</v>
      </c>
      <c r="D291" s="18" t="s">
        <v>12</v>
      </c>
      <c r="E291" s="35"/>
      <c r="F291" s="32" t="s">
        <v>732</v>
      </c>
    </row>
    <row r="292" ht="157.5" customHeight="1" spans="1:6">
      <c r="A292" s="12">
        <v>89</v>
      </c>
      <c r="B292" s="30"/>
      <c r="C292" s="31">
        <v>64509181823</v>
      </c>
      <c r="D292" s="18" t="s">
        <v>12</v>
      </c>
      <c r="E292" s="35"/>
      <c r="F292" s="32" t="s">
        <v>733</v>
      </c>
    </row>
    <row r="293" ht="157.5" customHeight="1" spans="1:6">
      <c r="A293" s="12">
        <v>90</v>
      </c>
      <c r="B293" s="30"/>
      <c r="C293" s="31" t="s">
        <v>734</v>
      </c>
      <c r="D293" s="18" t="s">
        <v>12</v>
      </c>
      <c r="E293" s="35"/>
      <c r="F293" s="32" t="s">
        <v>735</v>
      </c>
    </row>
    <row r="294" ht="157.5" customHeight="1" spans="1:6">
      <c r="A294" s="12">
        <v>91</v>
      </c>
      <c r="B294" s="30"/>
      <c r="C294" s="31">
        <v>64539869634</v>
      </c>
      <c r="D294" s="18" t="s">
        <v>250</v>
      </c>
      <c r="E294" s="35"/>
      <c r="F294" s="32" t="s">
        <v>736</v>
      </c>
    </row>
    <row r="295" ht="157.5" customHeight="1" spans="1:6">
      <c r="A295" s="12">
        <v>92</v>
      </c>
      <c r="B295" s="30" t="str">
        <f>_xlfn.DISPIMG("ID_03971EDAA1D04387B9BF9147EE0849EF",1)</f>
        <v>=DISPIMG("ID_03971EDAA1D04387B9BF9147EE0849EF",1)</v>
      </c>
      <c r="C295" s="36" t="s">
        <v>737</v>
      </c>
      <c r="D295" s="18" t="s">
        <v>738</v>
      </c>
      <c r="E295" s="35"/>
      <c r="F295" s="32" t="s">
        <v>739</v>
      </c>
    </row>
    <row r="296" ht="157.5" customHeight="1" spans="1:6">
      <c r="A296" s="12">
        <v>93</v>
      </c>
      <c r="B296" s="30"/>
      <c r="C296" s="31" t="s">
        <v>740</v>
      </c>
      <c r="D296" s="18" t="s">
        <v>250</v>
      </c>
      <c r="E296" s="35"/>
      <c r="F296" s="32" t="s">
        <v>741</v>
      </c>
    </row>
    <row r="297" ht="157.5" customHeight="1" spans="1:6">
      <c r="A297" s="12">
        <v>94</v>
      </c>
      <c r="B297" s="30"/>
      <c r="C297" s="31">
        <v>64509195802</v>
      </c>
      <c r="D297" s="18" t="s">
        <v>250</v>
      </c>
      <c r="E297" s="35"/>
      <c r="F297" s="32" t="s">
        <v>742</v>
      </c>
    </row>
    <row r="298" ht="157.5" customHeight="1" spans="1:6">
      <c r="A298" s="12">
        <v>95</v>
      </c>
      <c r="B298" s="30"/>
      <c r="C298" s="31" t="s">
        <v>743</v>
      </c>
      <c r="D298" s="18" t="s">
        <v>16</v>
      </c>
      <c r="E298" s="35"/>
      <c r="F298" s="32" t="s">
        <v>744</v>
      </c>
    </row>
    <row r="299" ht="157.5" customHeight="1" spans="1:6">
      <c r="A299" s="12">
        <v>96</v>
      </c>
      <c r="B299" s="30"/>
      <c r="C299" s="31">
        <v>64539337125</v>
      </c>
      <c r="D299" s="18" t="s">
        <v>597</v>
      </c>
      <c r="E299" s="35"/>
      <c r="F299" s="32" t="s">
        <v>745</v>
      </c>
    </row>
    <row r="300" ht="157.5" customHeight="1" spans="1:6">
      <c r="A300" s="12">
        <v>97</v>
      </c>
      <c r="B300" s="30"/>
      <c r="C300" s="31">
        <v>64539119994</v>
      </c>
      <c r="D300" s="18" t="s">
        <v>16</v>
      </c>
      <c r="E300" s="35"/>
      <c r="F300" s="32" t="s">
        <v>746</v>
      </c>
    </row>
    <row r="301" ht="157.5" customHeight="1" spans="1:6">
      <c r="A301" s="12">
        <v>98</v>
      </c>
      <c r="B301" s="30"/>
      <c r="C301" s="31" t="s">
        <v>747</v>
      </c>
      <c r="D301" s="18" t="s">
        <v>250</v>
      </c>
      <c r="E301" s="35"/>
      <c r="F301" s="32" t="s">
        <v>748</v>
      </c>
    </row>
    <row r="302" ht="157.5" customHeight="1" spans="1:6">
      <c r="A302" s="12">
        <v>99</v>
      </c>
      <c r="B302" s="30" t="str">
        <f>_xlfn.DISPIMG("ID_0FB80E6966044867BF5A58A08137564D",1)</f>
        <v>=DISPIMG("ID_0FB80E6966044867BF5A58A08137564D",1)</v>
      </c>
      <c r="C302" s="31">
        <v>64539337128</v>
      </c>
      <c r="D302" s="18" t="s">
        <v>250</v>
      </c>
      <c r="E302" s="35"/>
      <c r="F302" s="32" t="s">
        <v>749</v>
      </c>
    </row>
    <row r="303" ht="157.5" customHeight="1" spans="1:6">
      <c r="A303" s="12">
        <v>100</v>
      </c>
      <c r="B303" s="30"/>
      <c r="C303" s="31">
        <v>64539253595</v>
      </c>
      <c r="D303" s="18" t="s">
        <v>250</v>
      </c>
      <c r="E303" s="37" t="s">
        <v>750</v>
      </c>
      <c r="F303" s="32" t="s">
        <v>751</v>
      </c>
    </row>
    <row r="304" ht="157.5" customHeight="1" spans="1:6">
      <c r="A304" s="12">
        <v>101</v>
      </c>
      <c r="B304" s="30"/>
      <c r="C304" s="31">
        <v>64539120007</v>
      </c>
      <c r="D304" s="18" t="s">
        <v>250</v>
      </c>
      <c r="E304" s="35"/>
      <c r="F304" s="32" t="s">
        <v>752</v>
      </c>
    </row>
    <row r="305" ht="157.5" customHeight="1" spans="1:6">
      <c r="A305" s="12">
        <v>102</v>
      </c>
      <c r="B305" s="30"/>
      <c r="C305" s="31" t="s">
        <v>753</v>
      </c>
      <c r="D305" s="18" t="s">
        <v>754</v>
      </c>
      <c r="E305" s="35"/>
      <c r="F305" s="32" t="s">
        <v>755</v>
      </c>
    </row>
    <row r="306" ht="157.5" customHeight="1" spans="1:6">
      <c r="A306" s="12">
        <v>103</v>
      </c>
      <c r="B306" s="30"/>
      <c r="C306" s="31">
        <v>64539120006</v>
      </c>
      <c r="D306" s="18" t="s">
        <v>12</v>
      </c>
      <c r="E306" s="35"/>
      <c r="F306" s="32" t="s">
        <v>756</v>
      </c>
    </row>
    <row r="307" ht="157.5" customHeight="1" spans="1:6">
      <c r="A307" s="12">
        <v>104</v>
      </c>
      <c r="B307" s="30" t="str">
        <f>_xlfn.DISPIMG("ID_5A8E75C859844D7CAF126B79D3B18D6B",1)</f>
        <v>=DISPIMG("ID_5A8E75C859844D7CAF126B79D3B18D6B",1)</v>
      </c>
      <c r="C307" s="31">
        <v>64509357947</v>
      </c>
      <c r="D307" s="18" t="s">
        <v>12</v>
      </c>
      <c r="E307" s="35"/>
      <c r="F307" s="32" t="s">
        <v>757</v>
      </c>
    </row>
    <row r="308" ht="157.5" customHeight="1" spans="1:6">
      <c r="A308" s="12">
        <v>105</v>
      </c>
      <c r="B308" s="30" t="str">
        <f>_xlfn.DISPIMG("ID_976F8863238140D6AA4FFF224E40B106",1)</f>
        <v>=DISPIMG("ID_976F8863238140D6AA4FFF224E40B106",1)</v>
      </c>
      <c r="C308" s="31">
        <v>64509365377</v>
      </c>
      <c r="D308" s="18" t="s">
        <v>16</v>
      </c>
      <c r="E308" s="35"/>
      <c r="F308" s="32" t="s">
        <v>758</v>
      </c>
    </row>
    <row r="309" ht="157.5" customHeight="1" spans="1:6">
      <c r="A309" s="12">
        <v>106</v>
      </c>
      <c r="B309" s="30"/>
      <c r="C309" s="31">
        <v>64539362750</v>
      </c>
      <c r="D309" s="18" t="s">
        <v>12</v>
      </c>
      <c r="E309" s="35"/>
      <c r="F309" s="32" t="s">
        <v>759</v>
      </c>
    </row>
    <row r="310" ht="157.5" customHeight="1" spans="1:6">
      <c r="A310" s="12">
        <v>107</v>
      </c>
      <c r="B310" s="30"/>
      <c r="C310" s="31">
        <v>64536834655</v>
      </c>
      <c r="D310" s="18" t="s">
        <v>12</v>
      </c>
      <c r="E310" s="35"/>
      <c r="F310" s="32" t="s">
        <v>760</v>
      </c>
    </row>
    <row r="311" ht="157.5" customHeight="1" spans="1:6">
      <c r="A311" s="12">
        <v>108</v>
      </c>
      <c r="B311" s="30"/>
      <c r="C311" s="31">
        <v>64536920356</v>
      </c>
      <c r="D311" s="18" t="s">
        <v>250</v>
      </c>
      <c r="E311" s="35"/>
      <c r="F311" s="32" t="s">
        <v>761</v>
      </c>
    </row>
    <row r="312" ht="157.5" customHeight="1" spans="1:6">
      <c r="A312" s="12">
        <v>109</v>
      </c>
      <c r="B312" s="30"/>
      <c r="C312" s="31">
        <v>64509152962</v>
      </c>
      <c r="D312" s="18" t="s">
        <v>12</v>
      </c>
      <c r="E312" s="35"/>
      <c r="F312" s="32" t="s">
        <v>762</v>
      </c>
    </row>
    <row r="313" ht="157.5" customHeight="1" spans="1:6">
      <c r="A313" s="12">
        <v>110</v>
      </c>
      <c r="B313" s="30"/>
      <c r="C313" s="31" t="s">
        <v>763</v>
      </c>
      <c r="D313" s="18" t="s">
        <v>250</v>
      </c>
      <c r="E313" s="37" t="s">
        <v>764</v>
      </c>
      <c r="F313" s="32" t="s">
        <v>765</v>
      </c>
    </row>
    <row r="314" ht="157.5" customHeight="1" spans="1:6">
      <c r="A314" s="12">
        <v>111</v>
      </c>
      <c r="B314" s="30"/>
      <c r="C314" s="31">
        <v>64506799633</v>
      </c>
      <c r="D314" s="18" t="s">
        <v>250</v>
      </c>
      <c r="E314" s="35"/>
      <c r="F314" s="32" t="s">
        <v>766</v>
      </c>
    </row>
    <row r="315" ht="157.5" customHeight="1" spans="1:6">
      <c r="A315" s="12">
        <v>112</v>
      </c>
      <c r="B315" s="30"/>
      <c r="C315" s="31">
        <v>64539337130</v>
      </c>
      <c r="D315" s="18" t="s">
        <v>250</v>
      </c>
      <c r="E315" s="35"/>
      <c r="F315" s="32" t="s">
        <v>767</v>
      </c>
    </row>
    <row r="316" ht="157.5" customHeight="1" spans="1:6">
      <c r="A316" s="12">
        <v>113</v>
      </c>
      <c r="B316" s="30"/>
      <c r="C316" s="31">
        <v>64509365378</v>
      </c>
      <c r="D316" s="18" t="s">
        <v>250</v>
      </c>
      <c r="E316" s="35"/>
      <c r="F316" s="32" t="s">
        <v>768</v>
      </c>
    </row>
    <row r="317" ht="157.5" customHeight="1" spans="1:6">
      <c r="A317" s="12">
        <v>114</v>
      </c>
      <c r="B317" s="30"/>
      <c r="C317" s="31">
        <v>64509365380</v>
      </c>
      <c r="D317" s="18" t="s">
        <v>12</v>
      </c>
      <c r="E317" s="35"/>
      <c r="F317" s="32" t="s">
        <v>769</v>
      </c>
    </row>
    <row r="318" ht="157.5" customHeight="1" spans="1:6">
      <c r="A318" s="12">
        <v>115</v>
      </c>
      <c r="B318" s="30"/>
      <c r="C318" s="31">
        <v>64539209727</v>
      </c>
      <c r="D318" s="18" t="s">
        <v>250</v>
      </c>
      <c r="E318" s="35"/>
      <c r="F318" s="32" t="s">
        <v>770</v>
      </c>
    </row>
    <row r="319" ht="157.5" customHeight="1" spans="1:6">
      <c r="A319" s="12">
        <v>116</v>
      </c>
      <c r="B319" s="30"/>
      <c r="C319" s="31" t="s">
        <v>771</v>
      </c>
      <c r="D319" s="18" t="s">
        <v>250</v>
      </c>
      <c r="E319" s="37" t="s">
        <v>772</v>
      </c>
      <c r="F319" s="32" t="s">
        <v>773</v>
      </c>
    </row>
    <row r="320" ht="157.5" customHeight="1" spans="1:6">
      <c r="A320" s="12">
        <v>117</v>
      </c>
      <c r="B320" s="30" t="str">
        <f>_xlfn.DISPIMG("ID_2E71A4723E5D48F49F01F9675F48023C",1)</f>
        <v>=DISPIMG("ID_2E71A4723E5D48F49F01F9675F48023C",1)</v>
      </c>
      <c r="C320" s="31">
        <v>64506842314</v>
      </c>
      <c r="D320" s="18" t="s">
        <v>250</v>
      </c>
      <c r="E320" s="35"/>
      <c r="F320" s="32" t="s">
        <v>774</v>
      </c>
    </row>
    <row r="321" ht="157.5" customHeight="1" spans="1:6">
      <c r="A321" s="12">
        <v>118</v>
      </c>
      <c r="B321" s="30" t="str">
        <f>_xlfn.DISPIMG("ID_11A846896A3D42CAA38D7FE5BD206DC7",1)</f>
        <v>=DISPIMG("ID_11A846896A3D42CAA38D7FE5BD206DC7",1)</v>
      </c>
      <c r="C321" s="31">
        <v>64506911953</v>
      </c>
      <c r="D321" s="18" t="s">
        <v>250</v>
      </c>
      <c r="E321" s="35"/>
      <c r="F321" s="32" t="s">
        <v>775</v>
      </c>
    </row>
    <row r="322" ht="157.5" customHeight="1" spans="1:6">
      <c r="A322" s="12">
        <v>119</v>
      </c>
      <c r="B322" s="30" t="str">
        <f>_xlfn.DISPIMG("ID_D0BB33245AFC44CCA33D7F4E7CDE1C15",1)</f>
        <v>=DISPIMG("ID_D0BB33245AFC44CCA33D7F4E7CDE1C15",1)</v>
      </c>
      <c r="C322" s="31">
        <v>64509152961</v>
      </c>
      <c r="D322" s="18" t="s">
        <v>250</v>
      </c>
      <c r="E322" s="37"/>
      <c r="F322" s="32" t="s">
        <v>776</v>
      </c>
    </row>
    <row r="323" ht="157.5" customHeight="1" spans="1:6">
      <c r="A323" s="12">
        <v>120</v>
      </c>
      <c r="B323" s="30" t="str">
        <f>_xlfn.DISPIMG("ID_E45C8CBA10CA42F9B9C603421700C34E",1)</f>
        <v>=DISPIMG("ID_E45C8CBA10CA42F9B9C603421700C34E",1)</v>
      </c>
      <c r="C323" s="31">
        <v>64538385263</v>
      </c>
      <c r="D323" s="18" t="s">
        <v>16</v>
      </c>
      <c r="E323" s="37"/>
      <c r="F323" s="32" t="s">
        <v>777</v>
      </c>
    </row>
    <row r="324" ht="157.5" customHeight="1" spans="1:6">
      <c r="A324" s="12">
        <v>121</v>
      </c>
      <c r="B324" s="30" t="str">
        <f>_xlfn.DISPIMG("ID_556FFC444D684A5DB794AE59D1A997EB",1)</f>
        <v>=DISPIMG("ID_556FFC444D684A5DB794AE59D1A997EB",1)</v>
      </c>
      <c r="C324" s="31">
        <v>64539209708</v>
      </c>
      <c r="D324" s="18" t="s">
        <v>12</v>
      </c>
      <c r="E324" s="37"/>
      <c r="F324" s="32" t="s">
        <v>778</v>
      </c>
    </row>
    <row r="325" ht="157.5" customHeight="1" spans="1:6">
      <c r="A325" s="12">
        <v>122</v>
      </c>
      <c r="B325" s="30" t="str">
        <f>_xlfn.DISPIMG("ID_CD530B48B47148F3B7C543AE8E81BA43",1)</f>
        <v>=DISPIMG("ID_CD530B48B47148F3B7C543AE8E81BA43",1)</v>
      </c>
      <c r="C325" s="31">
        <v>64538381357</v>
      </c>
      <c r="D325" s="18" t="s">
        <v>12</v>
      </c>
      <c r="E325" s="37"/>
      <c r="F325" s="32" t="s">
        <v>779</v>
      </c>
    </row>
    <row r="326" ht="157.5" customHeight="1" spans="1:6">
      <c r="A326" s="12">
        <v>123</v>
      </c>
      <c r="B326" s="30" t="str">
        <f>_xlfn.DISPIMG("ID_B6139B1B5BB340CFB209406CD7801D3D",1)</f>
        <v>=DISPIMG("ID_B6139B1B5BB340CFB209406CD7801D3D",1)</v>
      </c>
      <c r="C326" s="31" t="s">
        <v>780</v>
      </c>
      <c r="D326" s="18" t="s">
        <v>12</v>
      </c>
      <c r="E326" s="37"/>
      <c r="F326" s="32" t="s">
        <v>781</v>
      </c>
    </row>
    <row r="327" ht="157.5" customHeight="1" spans="1:6">
      <c r="A327" s="12">
        <v>124</v>
      </c>
      <c r="B327" s="30" t="str">
        <f>_xlfn.DISPIMG("ID_A310320185B4482EA98CFBE0E683A88B",1)</f>
        <v>=DISPIMG("ID_A310320185B4482EA98CFBE0E683A88B",1)</v>
      </c>
      <c r="C327" s="31">
        <v>64539384257</v>
      </c>
      <c r="D327" s="49" t="s">
        <v>597</v>
      </c>
      <c r="E327" s="35"/>
      <c r="F327" s="32" t="s">
        <v>782</v>
      </c>
    </row>
    <row r="328" customFormat="1" ht="120.75" customHeight="1" spans="1:6">
      <c r="A328" s="12">
        <v>125</v>
      </c>
      <c r="B328" s="42" t="str">
        <f>_xlfn.DISPIMG("ID_8F731628F00D4999B54621FAC0B6B0A9",1)</f>
        <v>=DISPIMG("ID_8F731628F00D4999B54621FAC0B6B0A9",1)</v>
      </c>
      <c r="C328" s="18">
        <v>645339899</v>
      </c>
      <c r="D328" s="44" t="s">
        <v>597</v>
      </c>
      <c r="E328" s="43"/>
      <c r="F328" s="22"/>
    </row>
    <row r="329" customFormat="1" ht="157.5" customHeight="1" spans="1:6">
      <c r="A329" s="12">
        <v>126</v>
      </c>
      <c r="B329" s="42" t="str">
        <f>_xlfn.DISPIMG("ID_F0A2FD97B0774CC0BF2FDAF736F17465",1)</f>
        <v>=DISPIMG("ID_F0A2FD97B0774CC0BF2FDAF736F17465",1)</v>
      </c>
      <c r="C329" s="18">
        <v>64536989858</v>
      </c>
      <c r="D329" s="18" t="s">
        <v>597</v>
      </c>
      <c r="E329" s="43"/>
      <c r="F329" s="22"/>
    </row>
    <row r="330" customFormat="1" ht="119.25" customHeight="1" spans="1:6">
      <c r="A330" s="12">
        <v>127</v>
      </c>
      <c r="B330" s="42" t="str">
        <f>_xlfn.DISPIMG("ID_4C03F63930A44C8EB09E7FC13B73DBF4",1)</f>
        <v>=DISPIMG("ID_4C03F63930A44C8EB09E7FC13B73DBF4",1)</v>
      </c>
      <c r="C330" s="18">
        <v>64536927536</v>
      </c>
      <c r="D330" s="18" t="s">
        <v>12</v>
      </c>
      <c r="E330" s="43"/>
      <c r="F330" s="22" t="s">
        <v>783</v>
      </c>
    </row>
    <row r="331" customFormat="1" ht="121.5" customHeight="1" spans="1:6">
      <c r="A331" s="12">
        <v>128</v>
      </c>
      <c r="B331" s="42" t="str">
        <f>_xlfn.DISPIMG("ID_1EEE967F741644FA94DF61BC513DC8BE",1)</f>
        <v>=DISPIMG("ID_1EEE967F741644FA94DF61BC513DC8BE",1)</v>
      </c>
      <c r="C331" s="18" t="s">
        <v>784</v>
      </c>
      <c r="D331" s="44" t="s">
        <v>16</v>
      </c>
      <c r="E331" s="43"/>
      <c r="F331" s="22"/>
    </row>
    <row r="332" customFormat="1" ht="157.5" customHeight="1" spans="1:6">
      <c r="A332" s="12">
        <v>129</v>
      </c>
      <c r="B332" s="42" t="str">
        <f>_xlfn.DISPIMG("ID_E84A174460BE4C50A525330D156F6879",1)</f>
        <v>=DISPIMG("ID_E84A174460BE4C50A525330D156F6879",1)</v>
      </c>
      <c r="C332" s="18">
        <v>64539248304</v>
      </c>
      <c r="D332" s="18" t="s">
        <v>8</v>
      </c>
      <c r="E332" s="43"/>
      <c r="F332" s="22"/>
    </row>
    <row r="333" customFormat="1" ht="157.5" customHeight="1" spans="1:6">
      <c r="A333" s="12">
        <v>130</v>
      </c>
      <c r="B333" s="42" t="str">
        <f>_xlfn.DISPIMG("ID_F81CE9D8A3044D9898D21DB490A95BFE",1)</f>
        <v>=DISPIMG("ID_F81CE9D8A3044D9898D21DB490A95BFE",1)</v>
      </c>
      <c r="C333" s="18">
        <v>64539337124</v>
      </c>
      <c r="D333" s="18" t="s">
        <v>396</v>
      </c>
      <c r="E333" s="43"/>
      <c r="F333" s="22" t="s">
        <v>785</v>
      </c>
    </row>
    <row r="334" s="1" customFormat="1" ht="159" customHeight="1" spans="1:6">
      <c r="A334" s="12">
        <v>131</v>
      </c>
      <c r="B334" s="13" t="str">
        <f>_xlfn.DISPIMG("ID_07362266F077436BB4101EBB9E5D1788",1)</f>
        <v>=DISPIMG("ID_07362266F077436BB4101EBB9E5D1788",1)</v>
      </c>
      <c r="C334" s="91">
        <v>64539354550</v>
      </c>
      <c r="D334" s="31" t="s">
        <v>250</v>
      </c>
      <c r="E334" s="12"/>
      <c r="F334" s="22" t="s">
        <v>786</v>
      </c>
    </row>
    <row r="335" s="1" customFormat="1" ht="159" customHeight="1" spans="1:6">
      <c r="A335" s="12">
        <v>132</v>
      </c>
      <c r="B335" s="13" t="str">
        <f>_xlfn.DISPIMG("ID_F96CB4B2FF4848B0B3543D4994DDE24D",1)</f>
        <v>=DISPIMG("ID_F96CB4B2FF4848B0B3543D4994DDE24D",1)</v>
      </c>
      <c r="C335" s="91">
        <v>64536987992</v>
      </c>
      <c r="D335" s="31" t="s">
        <v>597</v>
      </c>
      <c r="E335" s="12"/>
      <c r="F335" s="22"/>
    </row>
    <row r="336" ht="157.5" customHeight="1" spans="1:6">
      <c r="A336" s="12">
        <v>133</v>
      </c>
      <c r="B336" s="30" t="str">
        <f>_xlfn.DISPIMG("ID_5169ED3F65FB45C29692AB3993964F7A",1)</f>
        <v>=DISPIMG("ID_5169ED3F65FB45C29692AB3993964F7A",1)</v>
      </c>
      <c r="C336" s="31">
        <v>64539237278</v>
      </c>
      <c r="D336" s="18" t="s">
        <v>16</v>
      </c>
      <c r="E336" s="35"/>
      <c r="F336" s="34" t="s">
        <v>787</v>
      </c>
    </row>
    <row r="337" ht="157.5" customHeight="1" spans="1:6">
      <c r="A337" s="12">
        <v>134</v>
      </c>
      <c r="B337" s="30" t="str">
        <f>_xlfn.DISPIMG("ID_F31A31C8786C44AB995BCF3CC7DC8A9B",1)</f>
        <v>=DISPIMG("ID_F31A31C8786C44AB995BCF3CC7DC8A9B",1)</v>
      </c>
      <c r="C337" s="31">
        <v>64532758222</v>
      </c>
      <c r="D337" s="18" t="s">
        <v>16</v>
      </c>
      <c r="E337" s="35"/>
      <c r="F337" s="34" t="s">
        <v>788</v>
      </c>
    </row>
    <row r="338" ht="157.5" customHeight="1" spans="1:6">
      <c r="A338" s="12">
        <v>135</v>
      </c>
      <c r="B338" s="30" t="str">
        <f>_xlfn.DISPIMG("ID_310AB4B88B7D4288A73EF45B3D896D8A",1)</f>
        <v>=DISPIMG("ID_310AB4B88B7D4288A73EF45B3D896D8A",1)</v>
      </c>
      <c r="C338" s="31">
        <v>64538379720</v>
      </c>
      <c r="D338" s="18" t="s">
        <v>16</v>
      </c>
      <c r="E338" s="37"/>
      <c r="F338" s="34" t="s">
        <v>789</v>
      </c>
    </row>
    <row r="339" ht="157.5" customHeight="1" spans="1:6">
      <c r="A339" s="12">
        <v>136</v>
      </c>
      <c r="B339" s="30" t="str">
        <f>_xlfn.DISPIMG("ID_7FF830C3CE1F43BBBC42B7449957CB73",1)</f>
        <v>=DISPIMG("ID_7FF830C3CE1F43BBBC42B7449957CB73",1)</v>
      </c>
      <c r="C339" s="31" t="s">
        <v>790</v>
      </c>
      <c r="D339" s="18" t="s">
        <v>16</v>
      </c>
      <c r="E339" s="37"/>
      <c r="F339" s="34" t="s">
        <v>791</v>
      </c>
    </row>
    <row r="340" ht="157.5" customHeight="1" spans="1:6">
      <c r="A340" s="12">
        <v>137</v>
      </c>
      <c r="B340" s="30" t="str">
        <f>_xlfn.DISPIMG("ID_5DFB6E8E9E4E4AC2B32AE306A425E47D",1)</f>
        <v>=DISPIMG("ID_5DFB6E8E9E4E4AC2B32AE306A425E47D",1)</v>
      </c>
      <c r="C340" s="31" t="s">
        <v>792</v>
      </c>
      <c r="D340" s="18" t="s">
        <v>16</v>
      </c>
      <c r="E340" s="37" t="s">
        <v>793</v>
      </c>
      <c r="F340" s="34" t="s">
        <v>794</v>
      </c>
    </row>
    <row r="341" ht="157.5" customHeight="1" spans="1:6">
      <c r="A341" s="12">
        <v>138</v>
      </c>
      <c r="B341" s="30" t="str">
        <f>_xlfn.DISPIMG("ID_E5FC7FC21F364EF0A4D39D3CBAF58AD9",1)</f>
        <v>=DISPIMG("ID_E5FC7FC21F364EF0A4D39D3CBAF58AD9",1)</v>
      </c>
      <c r="C341" s="31" t="s">
        <v>795</v>
      </c>
      <c r="D341" s="18" t="s">
        <v>16</v>
      </c>
      <c r="E341" s="37" t="s">
        <v>796</v>
      </c>
      <c r="F341" s="34" t="s">
        <v>797</v>
      </c>
    </row>
    <row r="342" ht="157.5" customHeight="1" spans="1:6">
      <c r="A342" s="12">
        <v>139</v>
      </c>
      <c r="B342" s="30" t="str">
        <f>_xlfn.DISPIMG("ID_6B8EC36F2E7B4620847F5008338B341E",1)</f>
        <v>=DISPIMG("ID_6B8EC36F2E7B4620847F5008338B341E",1)</v>
      </c>
      <c r="C342" s="31" t="s">
        <v>798</v>
      </c>
      <c r="D342" s="18" t="s">
        <v>16</v>
      </c>
      <c r="E342" s="35"/>
      <c r="F342" s="32" t="s">
        <v>799</v>
      </c>
    </row>
    <row r="343" ht="157.5" customHeight="1" spans="1:6">
      <c r="A343" s="12">
        <v>140</v>
      </c>
      <c r="B343" s="30" t="str">
        <f>_xlfn.DISPIMG("ID_CF4E8A431914495496B4B788CCBFD816",1)</f>
        <v>=DISPIMG("ID_CF4E8A431914495496B4B788CCBFD816",1)</v>
      </c>
      <c r="C343" s="31" t="s">
        <v>800</v>
      </c>
      <c r="D343" s="18" t="s">
        <v>353</v>
      </c>
      <c r="E343" s="37" t="s">
        <v>801</v>
      </c>
      <c r="F343" s="34" t="s">
        <v>802</v>
      </c>
    </row>
    <row r="344" ht="157.5" customHeight="1" spans="1:6">
      <c r="A344" s="12">
        <v>141</v>
      </c>
      <c r="B344" s="30" t="str">
        <f>_xlfn.DISPIMG("ID_0DD9217830CB4B04BAF632ABFCAF027D",1)</f>
        <v>=DISPIMG("ID_0DD9217830CB4B04BAF632ABFCAF027D",1)</v>
      </c>
      <c r="C344" s="31" t="s">
        <v>803</v>
      </c>
      <c r="D344" s="18" t="s">
        <v>250</v>
      </c>
      <c r="E344" s="31" t="s">
        <v>804</v>
      </c>
      <c r="F344" s="32" t="s">
        <v>805</v>
      </c>
    </row>
    <row r="345" ht="157.5" customHeight="1" spans="1:6">
      <c r="A345" s="12">
        <v>142</v>
      </c>
      <c r="B345" s="30" t="str">
        <f>_xlfn.DISPIMG("ID_A3A074F9AFBD4A4D83BE29AA8C9AD9B5",1)</f>
        <v>=DISPIMG("ID_A3A074F9AFBD4A4D83BE29AA8C9AD9B5",1)</v>
      </c>
      <c r="C345" s="31" t="s">
        <v>806</v>
      </c>
      <c r="D345" s="18" t="s">
        <v>12</v>
      </c>
      <c r="E345" s="35"/>
      <c r="F345" s="32" t="s">
        <v>807</v>
      </c>
    </row>
    <row r="346" ht="157.5" customHeight="1" spans="1:6">
      <c r="A346" s="12">
        <v>143</v>
      </c>
      <c r="B346" s="30" t="str">
        <f>_xlfn.DISPIMG("ID_5E7051B062A44D8E8C488C396B1D42A8",1)</f>
        <v>=DISPIMG("ID_5E7051B062A44D8E8C488C396B1D42A8",1)</v>
      </c>
      <c r="C346" s="18" t="s">
        <v>808</v>
      </c>
      <c r="D346" s="18" t="s">
        <v>250</v>
      </c>
      <c r="E346" s="35"/>
      <c r="F346" s="32" t="s">
        <v>809</v>
      </c>
    </row>
    <row r="347" ht="157.5" customHeight="1" spans="1:6">
      <c r="A347" s="12">
        <v>144</v>
      </c>
      <c r="B347" s="30" t="str">
        <f>_xlfn.DISPIMG("ID_8C08E60640A9427587A5AA12F5454BCF",1)</f>
        <v>=DISPIMG("ID_8C08E60640A9427587A5AA12F5454BCF",1)</v>
      </c>
      <c r="C347" s="31" t="s">
        <v>810</v>
      </c>
      <c r="D347" s="18" t="s">
        <v>12</v>
      </c>
      <c r="E347" s="35"/>
      <c r="F347" s="32" t="s">
        <v>811</v>
      </c>
    </row>
    <row r="348" ht="157.5" customHeight="1" spans="1:6">
      <c r="A348" s="12">
        <v>145</v>
      </c>
      <c r="B348" s="30" t="str">
        <f>_xlfn.DISPIMG("ID_AF3CCE5CB9454F949CF9CB4D478E499A",1)</f>
        <v>=DISPIMG("ID_AF3CCE5CB9454F949CF9CB4D478E499A",1)</v>
      </c>
      <c r="C348" s="31" t="s">
        <v>812</v>
      </c>
      <c r="D348" s="18" t="s">
        <v>12</v>
      </c>
      <c r="E348" s="35"/>
      <c r="F348" s="32" t="s">
        <v>813</v>
      </c>
    </row>
    <row r="349" ht="157.5" customHeight="1" spans="1:6">
      <c r="A349" s="12">
        <v>146</v>
      </c>
      <c r="B349" s="30" t="str">
        <f>_xlfn.DISPIMG("ID_1BF7E51553AB44A1B9351B77BBFD7CB9",1)</f>
        <v>=DISPIMG("ID_1BF7E51553AB44A1B9351B77BBFD7CB9",1)</v>
      </c>
      <c r="C349" s="31" t="s">
        <v>814</v>
      </c>
      <c r="D349" s="18" t="s">
        <v>12</v>
      </c>
      <c r="E349" s="37"/>
      <c r="F349" s="34" t="s">
        <v>815</v>
      </c>
    </row>
    <row r="350" ht="157.5" customHeight="1" spans="1:6">
      <c r="A350" s="12">
        <v>147</v>
      </c>
      <c r="B350" s="30" t="str">
        <f>_xlfn.DISPIMG("ID_FCC6039F6CE140ECA62C8C4C36C04CFE",1)</f>
        <v>=DISPIMG("ID_FCC6039F6CE140ECA62C8C4C36C04CFE",1)</v>
      </c>
      <c r="C350" s="31" t="s">
        <v>816</v>
      </c>
      <c r="D350" s="18" t="s">
        <v>353</v>
      </c>
      <c r="E350" s="37" t="s">
        <v>817</v>
      </c>
      <c r="F350" s="34" t="s">
        <v>818</v>
      </c>
    </row>
    <row r="351" ht="157.5" customHeight="1" spans="1:6">
      <c r="A351" s="12">
        <v>148</v>
      </c>
      <c r="B351" s="30" t="str">
        <f>_xlfn.DISPIMG("ID_B80B78823BA44FC785C099A68C927DE0",1)</f>
        <v>=DISPIMG("ID_B80B78823BA44FC785C099A68C927DE0",1)</v>
      </c>
      <c r="C351" s="18"/>
      <c r="D351" s="18" t="s">
        <v>250</v>
      </c>
      <c r="E351" s="35"/>
      <c r="F351" s="32" t="s">
        <v>819</v>
      </c>
    </row>
    <row r="352" ht="157.5" customHeight="1" spans="1:6">
      <c r="A352" s="12">
        <v>149</v>
      </c>
      <c r="B352" s="30" t="str">
        <f>_xlfn.DISPIMG("ID_D8BD86DEA9314E2DAAA7110CAAD0C719",1)</f>
        <v>=DISPIMG("ID_D8BD86DEA9314E2DAAA7110CAAD0C719",1)</v>
      </c>
      <c r="C352" s="31" t="s">
        <v>820</v>
      </c>
      <c r="D352" s="18" t="s">
        <v>250</v>
      </c>
      <c r="E352" s="35"/>
      <c r="F352" s="32" t="s">
        <v>821</v>
      </c>
    </row>
    <row r="353" ht="157.5" customHeight="1" spans="1:6">
      <c r="A353" s="12">
        <v>150</v>
      </c>
      <c r="B353" s="30" t="str">
        <f>_xlfn.DISPIMG("ID_D934CD7169FE4B1DAAAC4520EBF265E5",1)</f>
        <v>=DISPIMG("ID_D934CD7169FE4B1DAAAC4520EBF265E5",1)</v>
      </c>
      <c r="C353" s="31"/>
      <c r="D353" s="18" t="s">
        <v>12</v>
      </c>
      <c r="E353" s="35"/>
      <c r="F353" s="32" t="s">
        <v>822</v>
      </c>
    </row>
    <row r="354" ht="157.5" customHeight="1" spans="1:6">
      <c r="A354" s="12">
        <v>151</v>
      </c>
      <c r="B354" s="30" t="str">
        <f>_xlfn.DISPIMG("ID_1847BB29DAC74B468774B24411BDEE2A",1)</f>
        <v>=DISPIMG("ID_1847BB29DAC74B468774B24411BDEE2A",1)</v>
      </c>
      <c r="C354" s="31" t="s">
        <v>823</v>
      </c>
      <c r="D354" s="18" t="s">
        <v>250</v>
      </c>
      <c r="E354" s="35"/>
      <c r="F354" s="32" t="s">
        <v>824</v>
      </c>
    </row>
    <row r="355" ht="157.5" customHeight="1" spans="1:6">
      <c r="A355" s="12">
        <v>152</v>
      </c>
      <c r="B355" s="30" t="str">
        <f>_xlfn.DISPIMG("ID_FCEE9EB8F8E14A1D9A35D28E9C0A7CCA",1)</f>
        <v>=DISPIMG("ID_FCEE9EB8F8E14A1D9A35D28E9C0A7CCA",1)</v>
      </c>
      <c r="C355" s="31" t="s">
        <v>825</v>
      </c>
      <c r="D355" s="18" t="s">
        <v>8</v>
      </c>
      <c r="E355" s="35"/>
      <c r="F355" s="32" t="s">
        <v>826</v>
      </c>
    </row>
    <row r="356" ht="157.5" customHeight="1" spans="1:6">
      <c r="A356" s="12">
        <v>153</v>
      </c>
      <c r="B356" s="30" t="str">
        <f>_xlfn.DISPIMG("ID_A98A4E932AAF454984B04898E8E15A1B",1)</f>
        <v>=DISPIMG("ID_A98A4E932AAF454984B04898E8E15A1B",1)</v>
      </c>
      <c r="C356" s="31" t="s">
        <v>827</v>
      </c>
      <c r="D356" s="18" t="s">
        <v>250</v>
      </c>
      <c r="E356" s="35"/>
      <c r="F356" s="32" t="s">
        <v>828</v>
      </c>
    </row>
    <row r="357" ht="157.5" customHeight="1" spans="1:6">
      <c r="A357" s="12">
        <v>154</v>
      </c>
      <c r="B357" s="30" t="str">
        <f>_xlfn.DISPIMG("ID_76C7922E1E8F490C808ECC6FB071E526",1)</f>
        <v>=DISPIMG("ID_76C7922E1E8F490C808ECC6FB071E526",1)</v>
      </c>
      <c r="C357" s="31" t="s">
        <v>829</v>
      </c>
      <c r="D357" s="18" t="s">
        <v>250</v>
      </c>
      <c r="E357" s="35"/>
      <c r="F357" s="32" t="s">
        <v>830</v>
      </c>
    </row>
    <row r="358" ht="157.5" customHeight="1" spans="1:6">
      <c r="A358" s="12">
        <v>155</v>
      </c>
      <c r="B358" s="30" t="str">
        <f>_xlfn.DISPIMG("ID_B7A491B13FC94CA8BC597ADE6F6A8A09",1)</f>
        <v>=DISPIMG("ID_B7A491B13FC94CA8BC597ADE6F6A8A09",1)</v>
      </c>
      <c r="C358" s="18"/>
      <c r="D358" s="18" t="s">
        <v>250</v>
      </c>
      <c r="E358" s="35"/>
      <c r="F358" s="32" t="s">
        <v>831</v>
      </c>
    </row>
    <row r="359" customFormat="1" ht="157.5" customHeight="1" spans="1:6">
      <c r="A359" s="12">
        <v>156</v>
      </c>
      <c r="B359" s="42" t="str">
        <f>_xlfn.DISPIMG("ID_1DD1E32691184F1DA26C4C9E4D033D30",1)</f>
        <v>=DISPIMG("ID_1DD1E32691184F1DA26C4C9E4D033D30",1)</v>
      </c>
      <c r="C359" s="18" t="s">
        <v>832</v>
      </c>
      <c r="D359" s="38" t="s">
        <v>83</v>
      </c>
      <c r="E359" s="40" t="s">
        <v>833</v>
      </c>
      <c r="F359" s="17" t="s">
        <v>834</v>
      </c>
    </row>
    <row r="360" ht="157.5" customHeight="1" spans="1:6">
      <c r="A360" s="12">
        <v>157</v>
      </c>
      <c r="B360" s="30" t="str">
        <f>_xlfn.DISPIMG("ID_DDCB6DB9B7274FE091F599CC35BAE40F",1)</f>
        <v>=DISPIMG("ID_DDCB6DB9B7274FE091F599CC35BAE40F",1)</v>
      </c>
      <c r="C360" s="31">
        <v>64531504536</v>
      </c>
      <c r="D360" s="18" t="s">
        <v>250</v>
      </c>
      <c r="E360" s="37" t="s">
        <v>835</v>
      </c>
      <c r="F360" s="34" t="s">
        <v>836</v>
      </c>
    </row>
    <row r="361" ht="157.5" customHeight="1" spans="1:6">
      <c r="A361" s="12">
        <v>158</v>
      </c>
      <c r="B361" s="30" t="str">
        <f>_xlfn.DISPIMG("ID_443331621208423BAA457E0B8EBFA67D",1)</f>
        <v>=DISPIMG("ID_443331621208423BAA457E0B8EBFA67D",1)</v>
      </c>
      <c r="C361" s="31" t="s">
        <v>837</v>
      </c>
      <c r="D361" s="18" t="s">
        <v>250</v>
      </c>
      <c r="E361" s="37" t="s">
        <v>835</v>
      </c>
      <c r="F361" s="34" t="s">
        <v>838</v>
      </c>
    </row>
    <row r="362" ht="157.5" customHeight="1" spans="1:6">
      <c r="A362" s="12">
        <v>159</v>
      </c>
      <c r="B362" s="30" t="str">
        <f>_xlfn.DISPIMG("ID_BF5DFDB3DF384A7A8184C7A70BFB06CA",1)</f>
        <v>=DISPIMG("ID_BF5DFDB3DF384A7A8184C7A70BFB06CA",1)</v>
      </c>
      <c r="C362" s="31" t="s">
        <v>839</v>
      </c>
      <c r="D362" s="18" t="s">
        <v>16</v>
      </c>
      <c r="E362" s="37" t="s">
        <v>840</v>
      </c>
      <c r="F362" s="34" t="s">
        <v>841</v>
      </c>
    </row>
    <row r="363" ht="157.5" customHeight="1" spans="1:6">
      <c r="A363" s="12">
        <v>160</v>
      </c>
      <c r="B363" s="30" t="str">
        <f>_xlfn.DISPIMG("ID_9CF9C0D0EF174733B12DCCF741CF7DE3",1)</f>
        <v>=DISPIMG("ID_9CF9C0D0EF174733B12DCCF741CF7DE3",1)</v>
      </c>
      <c r="C363" s="31" t="s">
        <v>842</v>
      </c>
      <c r="D363" s="18" t="s">
        <v>250</v>
      </c>
      <c r="E363" s="37" t="s">
        <v>843</v>
      </c>
      <c r="F363" s="32" t="s">
        <v>844</v>
      </c>
    </row>
    <row r="364" ht="157.5" customHeight="1" spans="1:6">
      <c r="A364" s="12">
        <v>161</v>
      </c>
      <c r="B364" s="30" t="str">
        <f>_xlfn.DISPIMG("ID_E0D659BD13C040A4800E12ED4509E736",1)</f>
        <v>=DISPIMG("ID_E0D659BD13C040A4800E12ED4509E736",1)</v>
      </c>
      <c r="C364" s="31" t="s">
        <v>845</v>
      </c>
      <c r="D364" s="18" t="s">
        <v>16</v>
      </c>
      <c r="E364" s="37" t="s">
        <v>846</v>
      </c>
      <c r="F364" s="32" t="s">
        <v>847</v>
      </c>
    </row>
    <row r="365" ht="157.5" customHeight="1" spans="1:6">
      <c r="A365" s="12">
        <v>162</v>
      </c>
      <c r="B365" s="30" t="str">
        <f>_xlfn.DISPIMG("ID_69296C5C6A934306B05B9EFF15EC3B2F",1)</f>
        <v>=DISPIMG("ID_69296C5C6A934306B05B9EFF15EC3B2F",1)</v>
      </c>
      <c r="C365" s="31">
        <v>64536918903</v>
      </c>
      <c r="D365" s="18" t="s">
        <v>250</v>
      </c>
      <c r="E365" s="35"/>
      <c r="F365" s="32" t="s">
        <v>848</v>
      </c>
    </row>
    <row r="366" ht="157.5" customHeight="1" spans="1:6">
      <c r="A366" s="12">
        <v>164</v>
      </c>
      <c r="B366" s="30"/>
      <c r="C366" s="31" t="s">
        <v>849</v>
      </c>
      <c r="D366" s="18" t="s">
        <v>250</v>
      </c>
      <c r="E366" s="35"/>
      <c r="F366" s="32" t="s">
        <v>850</v>
      </c>
    </row>
    <row r="367" ht="157.5" customHeight="1" spans="1:6">
      <c r="A367" s="12">
        <v>165</v>
      </c>
      <c r="B367" s="30"/>
      <c r="C367" s="31" t="s">
        <v>851</v>
      </c>
      <c r="D367" s="18" t="s">
        <v>12</v>
      </c>
      <c r="E367" s="35"/>
      <c r="F367" s="32" t="s">
        <v>852</v>
      </c>
    </row>
    <row r="368" ht="157.5" customHeight="1" spans="1:6">
      <c r="A368" s="12">
        <v>166</v>
      </c>
      <c r="B368" s="30"/>
      <c r="C368" s="31" t="s">
        <v>853</v>
      </c>
      <c r="D368" s="18" t="s">
        <v>12</v>
      </c>
      <c r="E368" s="35"/>
      <c r="F368" s="32"/>
    </row>
    <row r="369" ht="157.5" customHeight="1" spans="1:6">
      <c r="A369" s="12">
        <v>167</v>
      </c>
      <c r="B369" s="30"/>
      <c r="C369" s="31">
        <v>64539119989</v>
      </c>
      <c r="D369" s="18" t="s">
        <v>12</v>
      </c>
      <c r="E369" s="35"/>
      <c r="F369" s="32" t="s">
        <v>854</v>
      </c>
    </row>
    <row r="370" ht="157.5" customHeight="1" spans="1:6">
      <c r="A370" s="12">
        <v>168</v>
      </c>
      <c r="B370" s="30"/>
      <c r="C370" s="31" t="s">
        <v>855</v>
      </c>
      <c r="D370" s="18" t="s">
        <v>250</v>
      </c>
      <c r="E370" s="37" t="s">
        <v>856</v>
      </c>
      <c r="F370" s="32" t="s">
        <v>857</v>
      </c>
    </row>
    <row r="371" ht="157.5" customHeight="1" spans="1:6">
      <c r="A371" s="12">
        <v>169</v>
      </c>
      <c r="B371" s="30"/>
      <c r="C371" s="31">
        <v>64539362754</v>
      </c>
      <c r="D371" s="18" t="s">
        <v>16</v>
      </c>
      <c r="E371" s="35"/>
      <c r="F371" s="32" t="s">
        <v>858</v>
      </c>
    </row>
    <row r="372" ht="157.5" customHeight="1" spans="1:6">
      <c r="A372" s="12">
        <v>170</v>
      </c>
      <c r="B372" s="30"/>
      <c r="C372" s="31">
        <v>64539362748</v>
      </c>
      <c r="D372" s="18" t="s">
        <v>12</v>
      </c>
      <c r="E372" s="35"/>
      <c r="F372" s="32"/>
    </row>
    <row r="373" ht="157.5" customHeight="1" spans="1:6">
      <c r="A373" s="12">
        <v>171</v>
      </c>
      <c r="B373" s="30"/>
      <c r="C373" s="31">
        <v>64539362752</v>
      </c>
      <c r="D373" s="18" t="s">
        <v>12</v>
      </c>
      <c r="E373" s="35"/>
      <c r="F373" s="32" t="s">
        <v>859</v>
      </c>
    </row>
    <row r="374" ht="157.5" customHeight="1" spans="1:6">
      <c r="A374" s="12">
        <v>172</v>
      </c>
      <c r="B374" s="30"/>
      <c r="C374" s="31">
        <v>64539362744</v>
      </c>
      <c r="D374" s="18" t="s">
        <v>250</v>
      </c>
      <c r="E374" s="35"/>
      <c r="F374" s="32" t="s">
        <v>860</v>
      </c>
    </row>
    <row r="375" ht="157.5" customHeight="1" spans="1:6">
      <c r="A375" s="12">
        <v>173</v>
      </c>
      <c r="B375" s="30"/>
      <c r="C375" s="31">
        <v>64539362745</v>
      </c>
      <c r="D375" s="18" t="s">
        <v>250</v>
      </c>
      <c r="E375" s="35"/>
      <c r="F375" s="32" t="s">
        <v>861</v>
      </c>
    </row>
    <row r="376" ht="157.5" customHeight="1" spans="1:6">
      <c r="A376" s="12">
        <v>174</v>
      </c>
      <c r="B376" s="30"/>
      <c r="C376" s="31">
        <v>64539395480</v>
      </c>
      <c r="D376" s="18" t="s">
        <v>12</v>
      </c>
      <c r="E376" s="35"/>
      <c r="F376" s="32" t="s">
        <v>862</v>
      </c>
    </row>
    <row r="377" ht="157.5" customHeight="1" spans="1:6">
      <c r="A377" s="12">
        <v>175</v>
      </c>
      <c r="B377" s="30"/>
      <c r="C377" s="31">
        <v>64539216654</v>
      </c>
      <c r="D377" s="18" t="s">
        <v>12</v>
      </c>
      <c r="E377" s="35"/>
      <c r="F377" s="32"/>
    </row>
    <row r="378" ht="157.5" customHeight="1" spans="1:6">
      <c r="A378" s="12">
        <v>176</v>
      </c>
      <c r="B378" s="30"/>
      <c r="C378" s="31">
        <v>64539218930</v>
      </c>
      <c r="D378" s="18" t="s">
        <v>250</v>
      </c>
      <c r="E378" s="35"/>
      <c r="F378" s="32"/>
    </row>
    <row r="379" ht="157.5" customHeight="1" spans="1:6">
      <c r="A379" s="12">
        <v>177</v>
      </c>
      <c r="B379" s="30"/>
      <c r="C379" s="31">
        <v>64539218928</v>
      </c>
      <c r="D379" s="18" t="s">
        <v>12</v>
      </c>
      <c r="E379" s="35"/>
      <c r="F379" s="32"/>
    </row>
    <row r="380" ht="157.5" customHeight="1" spans="1:6">
      <c r="A380" s="12">
        <v>178</v>
      </c>
      <c r="B380" s="30"/>
      <c r="C380" s="31">
        <v>64539218927</v>
      </c>
      <c r="D380" s="18" t="s">
        <v>12</v>
      </c>
      <c r="E380" s="35"/>
      <c r="F380" s="32" t="s">
        <v>863</v>
      </c>
    </row>
    <row r="381" ht="157.5" customHeight="1" spans="1:6">
      <c r="A381" s="12">
        <v>179</v>
      </c>
      <c r="B381" s="30"/>
      <c r="C381" s="31">
        <v>64539223298</v>
      </c>
      <c r="D381" s="18" t="s">
        <v>12</v>
      </c>
      <c r="E381" s="35"/>
      <c r="F381" s="32" t="s">
        <v>864</v>
      </c>
    </row>
    <row r="382" ht="157.5" customHeight="1" spans="1:6">
      <c r="A382" s="12">
        <v>180</v>
      </c>
      <c r="B382" s="30"/>
      <c r="C382" s="31">
        <v>64539224857</v>
      </c>
      <c r="D382" s="18" t="s">
        <v>12</v>
      </c>
      <c r="E382" s="35"/>
      <c r="F382" s="32" t="s">
        <v>865</v>
      </c>
    </row>
    <row r="383" ht="157.5" customHeight="1" spans="1:6">
      <c r="A383" s="12">
        <v>181</v>
      </c>
      <c r="B383" s="30"/>
      <c r="C383" s="31">
        <v>64539228237</v>
      </c>
      <c r="D383" s="18" t="s">
        <v>250</v>
      </c>
      <c r="E383" s="35"/>
      <c r="F383" s="32" t="s">
        <v>866</v>
      </c>
    </row>
    <row r="384" ht="157.5" customHeight="1" spans="1:6">
      <c r="A384" s="12">
        <v>182</v>
      </c>
      <c r="B384" s="30"/>
      <c r="C384" s="31">
        <v>64539228243</v>
      </c>
      <c r="D384" s="18" t="s">
        <v>250</v>
      </c>
      <c r="E384" s="35"/>
      <c r="F384" s="32" t="s">
        <v>867</v>
      </c>
    </row>
    <row r="385" ht="157.5" customHeight="1" spans="1:6">
      <c r="A385" s="12">
        <v>183</v>
      </c>
      <c r="B385" s="30"/>
      <c r="C385" s="31">
        <v>64539228244</v>
      </c>
      <c r="D385" s="18" t="s">
        <v>12</v>
      </c>
      <c r="E385" s="35"/>
      <c r="F385" s="32"/>
    </row>
    <row r="386" ht="157.5" customHeight="1" spans="1:6">
      <c r="A386" s="12">
        <v>184</v>
      </c>
      <c r="B386" s="30"/>
      <c r="C386" s="31">
        <v>64539231047</v>
      </c>
      <c r="D386" s="18" t="s">
        <v>16</v>
      </c>
      <c r="E386" s="35"/>
      <c r="F386" s="32" t="s">
        <v>868</v>
      </c>
    </row>
    <row r="387" ht="157.5" customHeight="1" spans="1:6">
      <c r="A387" s="12">
        <v>185</v>
      </c>
      <c r="B387" s="30"/>
      <c r="C387" s="31">
        <v>64539231048</v>
      </c>
      <c r="D387" s="18" t="s">
        <v>12</v>
      </c>
      <c r="E387" s="35"/>
      <c r="F387" s="32" t="s">
        <v>869</v>
      </c>
    </row>
    <row r="388" ht="157.5" customHeight="1" spans="1:6">
      <c r="A388" s="12">
        <v>186</v>
      </c>
      <c r="B388" s="30"/>
      <c r="C388" s="31">
        <v>64539253581</v>
      </c>
      <c r="D388" s="18" t="s">
        <v>12</v>
      </c>
      <c r="E388" s="35"/>
      <c r="F388" s="32"/>
    </row>
    <row r="389" ht="157.5" customHeight="1" spans="1:6">
      <c r="A389" s="12">
        <v>187</v>
      </c>
      <c r="B389" s="30"/>
      <c r="C389" s="31">
        <v>64539309005</v>
      </c>
      <c r="D389" s="18" t="s">
        <v>870</v>
      </c>
      <c r="E389" s="35"/>
      <c r="F389" s="32" t="s">
        <v>871</v>
      </c>
    </row>
    <row r="390" ht="157.5" customHeight="1" spans="1:6">
      <c r="A390" s="12">
        <v>188</v>
      </c>
      <c r="B390" s="30"/>
      <c r="C390" s="31">
        <v>64539311903</v>
      </c>
      <c r="D390" s="18" t="s">
        <v>12</v>
      </c>
      <c r="E390" s="35"/>
      <c r="F390" s="32" t="s">
        <v>872</v>
      </c>
    </row>
    <row r="391" ht="157.5" customHeight="1" spans="1:6">
      <c r="A391" s="12">
        <v>189</v>
      </c>
      <c r="B391" s="30"/>
      <c r="C391" s="31">
        <v>64539321310</v>
      </c>
      <c r="D391" s="18" t="s">
        <v>250</v>
      </c>
      <c r="E391" s="35"/>
      <c r="F391" s="32" t="s">
        <v>873</v>
      </c>
    </row>
    <row r="392" ht="157.5" customHeight="1" spans="1:6">
      <c r="A392" s="12">
        <v>190</v>
      </c>
      <c r="B392" s="30"/>
      <c r="C392" s="31">
        <v>64533400414</v>
      </c>
      <c r="D392" s="18" t="s">
        <v>250</v>
      </c>
      <c r="E392" s="37" t="s">
        <v>874</v>
      </c>
      <c r="F392" s="32" t="s">
        <v>875</v>
      </c>
    </row>
    <row r="393" ht="157.5" customHeight="1" spans="1:6">
      <c r="A393" s="12">
        <v>191</v>
      </c>
      <c r="B393" s="30"/>
      <c r="C393" s="31">
        <v>64536834657</v>
      </c>
      <c r="D393" s="18" t="s">
        <v>250</v>
      </c>
      <c r="E393" s="35"/>
      <c r="F393" s="32" t="s">
        <v>876</v>
      </c>
    </row>
    <row r="394" ht="157.5" customHeight="1" spans="1:6">
      <c r="A394" s="12">
        <v>192</v>
      </c>
      <c r="B394" s="30"/>
      <c r="C394" s="31">
        <v>64536834656</v>
      </c>
      <c r="D394" s="18" t="s">
        <v>250</v>
      </c>
      <c r="E394" s="35"/>
      <c r="F394" s="32"/>
    </row>
    <row r="395" ht="157.5" customHeight="1" spans="1:6">
      <c r="A395" s="12">
        <v>193</v>
      </c>
      <c r="B395" s="30"/>
      <c r="C395" s="31">
        <v>64536917879</v>
      </c>
      <c r="D395" s="18" t="s">
        <v>250</v>
      </c>
      <c r="E395" s="37" t="s">
        <v>632</v>
      </c>
      <c r="F395" s="32" t="s">
        <v>877</v>
      </c>
    </row>
    <row r="396" ht="157.5" customHeight="1" spans="1:6">
      <c r="A396" s="12">
        <v>194</v>
      </c>
      <c r="B396" s="30"/>
      <c r="C396" s="31">
        <v>64509224833</v>
      </c>
      <c r="D396" s="18" t="s">
        <v>16</v>
      </c>
      <c r="E396" s="35"/>
      <c r="F396" s="32" t="s">
        <v>878</v>
      </c>
    </row>
    <row r="397" ht="157.5" customHeight="1" spans="1:6">
      <c r="A397" s="12">
        <v>195</v>
      </c>
      <c r="B397" s="30"/>
      <c r="C397" s="31">
        <v>64509224836</v>
      </c>
      <c r="D397" s="18" t="s">
        <v>250</v>
      </c>
      <c r="E397" s="35"/>
      <c r="F397" s="32" t="s">
        <v>879</v>
      </c>
    </row>
    <row r="398" ht="157.5" customHeight="1" spans="1:6">
      <c r="A398" s="12">
        <v>196</v>
      </c>
      <c r="B398" s="30"/>
      <c r="C398" s="31">
        <v>64509224837</v>
      </c>
      <c r="D398" s="18" t="s">
        <v>12</v>
      </c>
      <c r="E398" s="35"/>
      <c r="F398" s="32" t="s">
        <v>880</v>
      </c>
    </row>
    <row r="399" ht="157.5" customHeight="1" spans="1:6">
      <c r="A399" s="12">
        <v>197</v>
      </c>
      <c r="B399" s="30"/>
      <c r="C399" s="31">
        <v>64509357946</v>
      </c>
      <c r="D399" s="18" t="s">
        <v>250</v>
      </c>
      <c r="E399" s="35"/>
      <c r="F399" s="32" t="s">
        <v>881</v>
      </c>
    </row>
    <row r="400" ht="157.5" customHeight="1" spans="1:6">
      <c r="A400" s="12">
        <v>198</v>
      </c>
      <c r="B400" s="30"/>
      <c r="C400" s="31">
        <v>64509377852</v>
      </c>
      <c r="D400" s="18" t="s">
        <v>16</v>
      </c>
      <c r="E400" s="35"/>
      <c r="F400" s="32" t="s">
        <v>882</v>
      </c>
    </row>
    <row r="401" ht="157.5" customHeight="1" spans="1:6">
      <c r="A401" s="12">
        <v>199</v>
      </c>
      <c r="B401" s="30"/>
      <c r="C401" s="31">
        <v>64509377853</v>
      </c>
      <c r="D401" s="18" t="s">
        <v>16</v>
      </c>
      <c r="E401" s="35"/>
      <c r="F401" s="32" t="s">
        <v>883</v>
      </c>
    </row>
    <row r="402" ht="157.5" customHeight="1" spans="1:6">
      <c r="A402" s="12">
        <v>200</v>
      </c>
      <c r="B402" s="30"/>
      <c r="C402" s="31">
        <v>64506842315</v>
      </c>
      <c r="D402" s="18" t="s">
        <v>250</v>
      </c>
      <c r="E402" s="35"/>
      <c r="F402" s="32" t="s">
        <v>884</v>
      </c>
    </row>
    <row r="403" ht="157.5" customHeight="1" spans="1:6">
      <c r="A403" s="12">
        <v>201</v>
      </c>
      <c r="B403" s="30"/>
      <c r="C403" s="31">
        <v>64506950780</v>
      </c>
      <c r="D403" s="18" t="s">
        <v>250</v>
      </c>
      <c r="E403" s="35"/>
      <c r="F403" s="32"/>
    </row>
    <row r="404" ht="157.5" customHeight="1" spans="1:6">
      <c r="A404" s="12">
        <v>202</v>
      </c>
      <c r="B404" s="30"/>
      <c r="C404" s="31">
        <v>64506982886</v>
      </c>
      <c r="D404" s="18" t="s">
        <v>12</v>
      </c>
      <c r="E404" s="35"/>
      <c r="F404" s="32"/>
    </row>
    <row r="405" ht="157.5" customHeight="1" spans="1:6">
      <c r="A405" s="12">
        <v>203</v>
      </c>
      <c r="B405" s="30"/>
      <c r="C405" s="31">
        <v>64506993436</v>
      </c>
      <c r="D405" s="18" t="s">
        <v>12</v>
      </c>
      <c r="E405" s="35"/>
      <c r="F405" s="32" t="s">
        <v>885</v>
      </c>
    </row>
    <row r="406" ht="157.5" customHeight="1" spans="1:6">
      <c r="A406" s="12">
        <v>204</v>
      </c>
      <c r="B406" s="30"/>
      <c r="C406" s="31">
        <v>64509122623</v>
      </c>
      <c r="D406" s="18" t="s">
        <v>250</v>
      </c>
      <c r="E406" s="35"/>
      <c r="F406" s="32" t="s">
        <v>886</v>
      </c>
    </row>
    <row r="407" ht="157.5" customHeight="1" spans="1:6">
      <c r="A407" s="12">
        <v>205</v>
      </c>
      <c r="B407" s="30"/>
      <c r="C407" s="31">
        <v>64509122621</v>
      </c>
      <c r="D407" s="18" t="s">
        <v>12</v>
      </c>
      <c r="E407" s="35"/>
      <c r="F407" s="32" t="s">
        <v>887</v>
      </c>
    </row>
    <row r="408" ht="157.5" customHeight="1" spans="1:6">
      <c r="A408" s="12">
        <v>206</v>
      </c>
      <c r="B408" s="30"/>
      <c r="C408" s="31">
        <v>64539140738</v>
      </c>
      <c r="D408" s="18" t="s">
        <v>250</v>
      </c>
      <c r="E408" s="35"/>
      <c r="F408" s="32" t="s">
        <v>888</v>
      </c>
    </row>
    <row r="409" ht="157.5" customHeight="1" spans="1:6">
      <c r="A409" s="12">
        <v>207</v>
      </c>
      <c r="B409" s="30"/>
      <c r="C409" s="31">
        <v>64539140739</v>
      </c>
      <c r="D409" s="18" t="s">
        <v>250</v>
      </c>
      <c r="E409" s="35"/>
      <c r="F409" s="32" t="s">
        <v>889</v>
      </c>
    </row>
    <row r="410" ht="157.5" customHeight="1" spans="1:6">
      <c r="A410" s="12">
        <v>208</v>
      </c>
      <c r="B410" s="30"/>
      <c r="C410" s="31">
        <v>64539144780</v>
      </c>
      <c r="D410" s="18" t="s">
        <v>12</v>
      </c>
      <c r="E410" s="35"/>
      <c r="F410" s="32" t="s">
        <v>890</v>
      </c>
    </row>
    <row r="411" ht="157.5" customHeight="1" spans="1:6">
      <c r="A411" s="12">
        <v>209</v>
      </c>
      <c r="B411" s="30"/>
      <c r="C411" s="31">
        <v>64539151740</v>
      </c>
      <c r="D411" s="18" t="s">
        <v>16</v>
      </c>
      <c r="E411" s="35"/>
      <c r="F411" s="32" t="s">
        <v>891</v>
      </c>
    </row>
    <row r="412" ht="157.5" customHeight="1" spans="1:6">
      <c r="A412" s="12">
        <v>210</v>
      </c>
      <c r="B412" s="30"/>
      <c r="C412" s="31">
        <v>64539155344</v>
      </c>
      <c r="D412" s="18" t="s">
        <v>12</v>
      </c>
      <c r="E412" s="35"/>
      <c r="F412" s="32" t="s">
        <v>892</v>
      </c>
    </row>
    <row r="413" ht="157.5" customHeight="1" spans="1:6">
      <c r="A413" s="12">
        <v>211</v>
      </c>
      <c r="B413" s="30"/>
      <c r="C413" s="31">
        <v>64539167141</v>
      </c>
      <c r="D413" s="18" t="s">
        <v>16</v>
      </c>
      <c r="E413" s="35"/>
      <c r="F413" s="32" t="s">
        <v>893</v>
      </c>
    </row>
    <row r="414" ht="157.5" customHeight="1" spans="1:6">
      <c r="A414" s="12">
        <v>212</v>
      </c>
      <c r="B414" s="30"/>
      <c r="C414" s="31">
        <v>64539195924</v>
      </c>
      <c r="D414" s="18" t="s">
        <v>12</v>
      </c>
      <c r="E414" s="35"/>
      <c r="F414" s="32" t="s">
        <v>894</v>
      </c>
    </row>
    <row r="415" ht="157.5" customHeight="1" spans="1:6">
      <c r="A415" s="12">
        <v>213</v>
      </c>
      <c r="B415" s="30"/>
      <c r="C415" s="31">
        <v>64539201929</v>
      </c>
      <c r="D415" s="18" t="s">
        <v>12</v>
      </c>
      <c r="E415" s="35"/>
      <c r="F415" s="32" t="s">
        <v>895</v>
      </c>
    </row>
    <row r="416" ht="157.5" customHeight="1" spans="1:6">
      <c r="A416" s="12">
        <v>214</v>
      </c>
      <c r="B416" s="30"/>
      <c r="C416" s="31">
        <v>64539203842</v>
      </c>
      <c r="D416" s="18" t="s">
        <v>12</v>
      </c>
      <c r="E416" s="35"/>
      <c r="F416" s="32" t="s">
        <v>896</v>
      </c>
    </row>
    <row r="417" ht="157.5" customHeight="1" spans="1:6">
      <c r="A417" s="12">
        <v>215</v>
      </c>
      <c r="B417" s="30"/>
      <c r="C417" s="31">
        <v>64509181847</v>
      </c>
      <c r="D417" s="18" t="s">
        <v>250</v>
      </c>
      <c r="E417" s="35"/>
      <c r="F417" s="32" t="s">
        <v>897</v>
      </c>
    </row>
    <row r="418" ht="157.5" customHeight="1" spans="1:6">
      <c r="A418" s="12">
        <v>216</v>
      </c>
      <c r="B418" s="30"/>
      <c r="C418" s="31">
        <v>64509181965</v>
      </c>
      <c r="D418" s="18" t="s">
        <v>12</v>
      </c>
      <c r="E418" s="35"/>
      <c r="F418" s="32" t="s">
        <v>898</v>
      </c>
    </row>
    <row r="419" ht="157.5" customHeight="1" spans="1:6">
      <c r="A419" s="12">
        <v>217</v>
      </c>
      <c r="B419" s="30"/>
      <c r="C419" s="31">
        <v>64509181966</v>
      </c>
      <c r="D419" s="18" t="s">
        <v>12</v>
      </c>
      <c r="E419" s="35"/>
      <c r="F419" s="32" t="s">
        <v>899</v>
      </c>
    </row>
    <row r="420" ht="157.5" customHeight="1" spans="1:6">
      <c r="A420" s="12">
        <v>218</v>
      </c>
      <c r="B420" s="30"/>
      <c r="C420" s="31" t="s">
        <v>900</v>
      </c>
      <c r="D420" s="18" t="s">
        <v>12</v>
      </c>
      <c r="E420" s="35"/>
      <c r="F420" s="32" t="s">
        <v>901</v>
      </c>
    </row>
    <row r="421" ht="157.5" customHeight="1" spans="1:6">
      <c r="A421" s="12">
        <v>219</v>
      </c>
      <c r="B421" s="30"/>
      <c r="C421" s="31">
        <v>64509223326</v>
      </c>
      <c r="D421" s="18" t="s">
        <v>250</v>
      </c>
      <c r="E421" s="35"/>
      <c r="F421" s="32"/>
    </row>
    <row r="422" ht="157.5" customHeight="1" spans="1:6">
      <c r="A422" s="12">
        <v>220</v>
      </c>
      <c r="B422" s="30"/>
      <c r="C422" s="31">
        <v>64539385178</v>
      </c>
      <c r="D422" s="18" t="s">
        <v>12</v>
      </c>
      <c r="E422" s="35"/>
      <c r="F422" s="32" t="s">
        <v>902</v>
      </c>
    </row>
    <row r="423" ht="157.5" customHeight="1" spans="1:6">
      <c r="A423" s="12">
        <v>221</v>
      </c>
      <c r="B423" s="30"/>
      <c r="C423" s="31">
        <v>64539159908</v>
      </c>
      <c r="D423" s="18" t="s">
        <v>250</v>
      </c>
      <c r="E423" s="35"/>
      <c r="F423" s="32" t="s">
        <v>903</v>
      </c>
    </row>
    <row r="424" ht="157.5" customHeight="1" spans="1:6">
      <c r="A424" s="12">
        <v>222</v>
      </c>
      <c r="B424" s="30"/>
      <c r="C424" s="31">
        <v>64509221757</v>
      </c>
      <c r="D424" s="18" t="s">
        <v>16</v>
      </c>
      <c r="E424" s="35"/>
      <c r="F424" s="32" t="s">
        <v>904</v>
      </c>
    </row>
    <row r="425" ht="157.5" customHeight="1" spans="1:6">
      <c r="A425" s="12">
        <v>223</v>
      </c>
      <c r="B425" s="30"/>
      <c r="C425" s="31">
        <v>64503455918</v>
      </c>
      <c r="D425" s="18" t="s">
        <v>16</v>
      </c>
      <c r="E425" s="35"/>
      <c r="F425" s="32" t="s">
        <v>905</v>
      </c>
    </row>
    <row r="426" ht="157.5" customHeight="1" spans="1:6">
      <c r="A426" s="12">
        <v>224</v>
      </c>
      <c r="B426" s="30"/>
      <c r="C426" s="31">
        <v>64536841354</v>
      </c>
      <c r="D426" s="18" t="s">
        <v>12</v>
      </c>
      <c r="E426" s="35"/>
      <c r="F426" s="32" t="s">
        <v>906</v>
      </c>
    </row>
    <row r="427" ht="157.5" customHeight="1" spans="1:6">
      <c r="A427" s="12">
        <v>225</v>
      </c>
      <c r="B427" s="30" t="str">
        <f>_xlfn.DISPIMG("ID_C4C61C026DB54663995D469EBFA50C25",1)</f>
        <v>=DISPIMG("ID_C4C61C026DB54663995D469EBFA50C25",1)</v>
      </c>
      <c r="C427" s="31" t="s">
        <v>907</v>
      </c>
      <c r="D427" s="18" t="s">
        <v>338</v>
      </c>
      <c r="E427" s="31" t="s">
        <v>908</v>
      </c>
      <c r="F427" s="32" t="s">
        <v>909</v>
      </c>
    </row>
    <row r="428" ht="157.5" customHeight="1" spans="1:6">
      <c r="A428" s="12"/>
      <c r="B428" s="30"/>
      <c r="C428" s="31">
        <v>64539423281</v>
      </c>
      <c r="D428" s="18" t="s">
        <v>738</v>
      </c>
      <c r="E428" s="31"/>
      <c r="F428" s="32"/>
    </row>
    <row r="429" ht="157.5" customHeight="1" spans="1:6">
      <c r="A429" s="12"/>
      <c r="B429" s="30"/>
      <c r="C429" s="31">
        <v>64536923956</v>
      </c>
      <c r="D429" s="18" t="s">
        <v>12</v>
      </c>
      <c r="E429" s="31"/>
      <c r="F429" s="32"/>
    </row>
    <row r="430" ht="157.5" customHeight="1" spans="1:6">
      <c r="A430" s="12"/>
      <c r="B430" s="30" t="str">
        <f>_xlfn.DISPIMG("ID_B9B3708DABE443CBB7BF760E3FFC451B",1)</f>
        <v>=DISPIMG("ID_B9B3708DABE443CBB7BF760E3FFC451B",1)</v>
      </c>
      <c r="C430" s="31">
        <v>64533415556</v>
      </c>
      <c r="D430" s="18" t="s">
        <v>250</v>
      </c>
      <c r="E430" s="31"/>
      <c r="F430" s="32" t="s">
        <v>910</v>
      </c>
    </row>
    <row r="431" ht="45" customHeight="1" spans="1:6">
      <c r="A431" s="10" t="s">
        <v>911</v>
      </c>
      <c r="B431" s="11"/>
      <c r="C431" s="11"/>
      <c r="D431" s="11"/>
      <c r="E431" s="11"/>
      <c r="F431" s="11"/>
    </row>
    <row r="432" s="3" customFormat="1" ht="158.25" customHeight="1" spans="1:6">
      <c r="A432" s="12">
        <v>36</v>
      </c>
      <c r="B432" s="35" t="str">
        <f>_xlfn.DISPIMG("ID_B34207E308074529842E33A59AE119C5",1)</f>
        <v>=DISPIMG("ID_B34207E308074529842E33A59AE119C5",1)</v>
      </c>
      <c r="C432" s="31" t="s">
        <v>912</v>
      </c>
      <c r="D432" s="31" t="s">
        <v>8</v>
      </c>
      <c r="E432" s="86"/>
      <c r="F432" s="35" t="s">
        <v>913</v>
      </c>
    </row>
    <row r="433" s="1" customFormat="1" ht="159" customHeight="1" spans="1:6">
      <c r="A433" s="12">
        <v>1</v>
      </c>
      <c r="B433" s="13" t="str">
        <f>_xlfn.DISPIMG("ID_3250D1A82B7E4779A1A34C9AB89AB3F8",1)</f>
        <v>=DISPIMG("ID_3250D1A82B7E4779A1A34C9AB89AB3F8",1)</v>
      </c>
      <c r="C433" s="18" t="s">
        <v>914</v>
      </c>
      <c r="D433" s="18" t="s">
        <v>8</v>
      </c>
      <c r="E433" s="87"/>
      <c r="F433" s="22" t="s">
        <v>915</v>
      </c>
    </row>
    <row r="434" s="3" customFormat="1" ht="158.25" customHeight="1" spans="1:6">
      <c r="A434" s="12">
        <v>37</v>
      </c>
      <c r="B434" s="35" t="str">
        <f>_xlfn.DISPIMG("ID_1C0B267C8B08493DA61EB0F60AB30149",1)</f>
        <v>=DISPIMG("ID_1C0B267C8B08493DA61EB0F60AB30149",1)</v>
      </c>
      <c r="C434" s="31" t="s">
        <v>916</v>
      </c>
      <c r="D434" s="31" t="s">
        <v>8</v>
      </c>
      <c r="E434" s="86"/>
      <c r="F434" s="35" t="s">
        <v>917</v>
      </c>
    </row>
    <row r="435" s="1" customFormat="1" ht="158.25" customHeight="1" spans="1:6">
      <c r="A435" s="12">
        <v>3</v>
      </c>
      <c r="B435" s="13" t="str">
        <f>_xlfn.DISPIMG("ID_C78398EE9D3D4DE1B24A0793F31C246B",1)</f>
        <v>=DISPIMG("ID_C78398EE9D3D4DE1B24A0793F31C246B",1)</v>
      </c>
      <c r="C435" s="18" t="s">
        <v>918</v>
      </c>
      <c r="D435" s="18" t="s">
        <v>12</v>
      </c>
      <c r="E435" s="87"/>
      <c r="F435" s="22" t="s">
        <v>919</v>
      </c>
    </row>
    <row r="436" s="1" customFormat="1" ht="158.25" customHeight="1" spans="1:6">
      <c r="A436" s="12">
        <v>4</v>
      </c>
      <c r="B436" s="13" t="str">
        <f>_xlfn.DISPIMG("ID_C46FC01DA00D4557BF6786CB6A05F6F4",1)</f>
        <v>=DISPIMG("ID_C46FC01DA00D4557BF6786CB6A05F6F4",1)</v>
      </c>
      <c r="C436" s="18" t="s">
        <v>920</v>
      </c>
      <c r="D436" s="18" t="s">
        <v>8</v>
      </c>
      <c r="E436" s="23" t="s">
        <v>921</v>
      </c>
      <c r="F436" s="22" t="s">
        <v>922</v>
      </c>
    </row>
    <row r="437" s="1" customFormat="1" ht="158.25" customHeight="1" spans="1:6">
      <c r="A437" s="12">
        <v>5</v>
      </c>
      <c r="B437" s="13" t="str">
        <f>_xlfn.DISPIMG("ID_369CEFE3625143A0B13B531B6DD73236",1)</f>
        <v>=DISPIMG("ID_369CEFE3625143A0B13B531B6DD73236",1)</v>
      </c>
      <c r="C437" s="18" t="s">
        <v>923</v>
      </c>
      <c r="D437" s="18" t="s">
        <v>8</v>
      </c>
      <c r="E437" s="87"/>
      <c r="F437" s="22" t="s">
        <v>924</v>
      </c>
    </row>
    <row r="438" s="1" customFormat="1" ht="158.25" customHeight="1" spans="1:6">
      <c r="A438" s="12">
        <v>6</v>
      </c>
      <c r="B438" s="13" t="str">
        <f>_xlfn.DISPIMG("ID_1B55AE3398E046B8808C3243090C3A3A",1)</f>
        <v>=DISPIMG("ID_1B55AE3398E046B8808C3243090C3A3A",1)</v>
      </c>
      <c r="C438" s="18" t="s">
        <v>925</v>
      </c>
      <c r="D438" s="18" t="s">
        <v>8</v>
      </c>
      <c r="E438" s="87"/>
      <c r="F438" s="22" t="s">
        <v>926</v>
      </c>
    </row>
    <row r="439" s="3" customFormat="1" ht="158.25" customHeight="1" spans="1:6">
      <c r="A439" s="12">
        <v>40</v>
      </c>
      <c r="B439" s="35" t="str">
        <f>_xlfn.DISPIMG("ID_1D1FE3541F1F4A4CBAF45BEDCBB55169",1)</f>
        <v>=DISPIMG("ID_1D1FE3541F1F4A4CBAF45BEDCBB55169",1)</v>
      </c>
      <c r="C439" s="31" t="s">
        <v>927</v>
      </c>
      <c r="D439" s="31" t="s">
        <v>8</v>
      </c>
      <c r="E439" s="86"/>
      <c r="F439" s="35" t="s">
        <v>928</v>
      </c>
    </row>
    <row r="440" customFormat="1" ht="158.25" customHeight="1" spans="1:6">
      <c r="A440" s="12">
        <v>7</v>
      </c>
      <c r="B440" s="92" t="str">
        <f>_xlfn.DISPIMG("ID_09FD34081C8B43A796680E53E51395A5",1)</f>
        <v>=DISPIMG("ID_09FD34081C8B43A796680E53E51395A5",1)</v>
      </c>
      <c r="C440" s="93" t="s">
        <v>929</v>
      </c>
      <c r="D440" s="93" t="s">
        <v>12</v>
      </c>
      <c r="E440" s="94" t="s">
        <v>930</v>
      </c>
      <c r="F440" s="95" t="s">
        <v>931</v>
      </c>
    </row>
    <row r="441" s="3" customFormat="1" ht="158.25" customHeight="1" spans="1:6">
      <c r="A441" s="12">
        <v>41</v>
      </c>
      <c r="B441" s="43" t="str">
        <f>_xlfn.DISPIMG("ID_4B524E23D0984E69B18310B2575E53A3",1)</f>
        <v>=DISPIMG("ID_4B524E23D0984E69B18310B2575E53A3",1)</v>
      </c>
      <c r="C441" s="43" t="s">
        <v>932</v>
      </c>
      <c r="D441" s="31" t="s">
        <v>12</v>
      </c>
      <c r="E441" s="86"/>
      <c r="F441" s="35" t="s">
        <v>933</v>
      </c>
    </row>
    <row r="442" customFormat="1" ht="157.5" customHeight="1" spans="1:6">
      <c r="A442" s="12">
        <v>9</v>
      </c>
      <c r="B442" s="42" t="str">
        <f>_xlfn.DISPIMG("ID_B24234E25C34486E8D4160A5359869A6",1)</f>
        <v>=DISPIMG("ID_B24234E25C34486E8D4160A5359869A6",1)</v>
      </c>
      <c r="C442" s="18" t="s">
        <v>934</v>
      </c>
      <c r="D442" s="18" t="s">
        <v>12</v>
      </c>
      <c r="E442" s="14"/>
      <c r="F442" s="22" t="s">
        <v>935</v>
      </c>
    </row>
    <row r="443" ht="157.5" customHeight="1" spans="1:6">
      <c r="A443" s="12">
        <v>10</v>
      </c>
      <c r="B443" s="30" t="str">
        <f>_xlfn.DISPIMG("ID_0840A0A051BB4D86BCB3C2CFF3F0BCCE",1)</f>
        <v>=DISPIMG("ID_0840A0A051BB4D86BCB3C2CFF3F0BCCE",1)</v>
      </c>
      <c r="C443" s="31" t="s">
        <v>936</v>
      </c>
      <c r="D443" s="18" t="s">
        <v>83</v>
      </c>
      <c r="E443" s="96"/>
      <c r="F443" s="34" t="s">
        <v>937</v>
      </c>
    </row>
    <row r="444" ht="157.5" customHeight="1" spans="1:6">
      <c r="A444" s="12">
        <v>11</v>
      </c>
      <c r="B444" s="30" t="str">
        <f>_xlfn.DISPIMG("ID_5C687644BD7E4B1290C0BD6159F7C249",1)</f>
        <v>=DISPIMG("ID_5C687644BD7E4B1290C0BD6159F7C249",1)</v>
      </c>
      <c r="C444" s="31" t="s">
        <v>938</v>
      </c>
      <c r="D444" s="18" t="s">
        <v>8</v>
      </c>
      <c r="E444" s="35"/>
      <c r="F444" s="32" t="s">
        <v>939</v>
      </c>
    </row>
    <row r="445" s="1" customFormat="1" ht="158.25" customHeight="1" spans="1:6">
      <c r="A445" s="12">
        <v>12</v>
      </c>
      <c r="B445" s="13" t="str">
        <f>_xlfn.DISPIMG("ID_62C8EC466A7F47438D04FDB66B43524E",1)</f>
        <v>=DISPIMG("ID_62C8EC466A7F47438D04FDB66B43524E",1)</v>
      </c>
      <c r="C445" s="18" t="s">
        <v>940</v>
      </c>
      <c r="D445" s="18" t="s">
        <v>83</v>
      </c>
      <c r="E445" s="14"/>
      <c r="F445" s="22" t="s">
        <v>941</v>
      </c>
    </row>
    <row r="446" s="1" customFormat="1" ht="158.25" customHeight="1" spans="1:6">
      <c r="A446" s="12">
        <v>13</v>
      </c>
      <c r="B446" s="13" t="str">
        <f>_xlfn.DISPIMG("ID_9828641DEF7948F68B77A58E9BC1D87B",1)</f>
        <v>=DISPIMG("ID_9828641DEF7948F68B77A58E9BC1D87B",1)</v>
      </c>
      <c r="C446" s="49" t="s">
        <v>942</v>
      </c>
      <c r="D446" s="49" t="s">
        <v>8</v>
      </c>
      <c r="E446" s="23" t="s">
        <v>943</v>
      </c>
      <c r="F446" s="22" t="s">
        <v>944</v>
      </c>
    </row>
    <row r="447" customFormat="1" ht="158.25" customHeight="1" spans="1:6">
      <c r="A447" s="12">
        <v>14</v>
      </c>
      <c r="B447" s="43" t="str">
        <f>_xlfn.DISPIMG("ID_8200186FE566479E8E97ED7D50BB4301",1)</f>
        <v>=DISPIMG("ID_8200186FE566479E8E97ED7D50BB4301",1)</v>
      </c>
      <c r="C447" s="97" t="s">
        <v>945</v>
      </c>
      <c r="D447" s="98" t="s">
        <v>12</v>
      </c>
      <c r="E447" s="43"/>
      <c r="F447" s="43" t="s">
        <v>946</v>
      </c>
    </row>
    <row r="448" s="3" customFormat="1" ht="158.25" customHeight="1" spans="1:6">
      <c r="A448" s="12">
        <v>15</v>
      </c>
      <c r="B448" s="35" t="str">
        <f>_xlfn.DISPIMG("ID_D11E45C48EA74B23A3BC5E5F6910BDFA",1)</f>
        <v>=DISPIMG("ID_D11E45C48EA74B23A3BC5E5F6910BDFA",1)</v>
      </c>
      <c r="C448" s="84" t="s">
        <v>947</v>
      </c>
      <c r="D448" s="28" t="s">
        <v>12</v>
      </c>
      <c r="E448" s="86"/>
      <c r="F448" s="35" t="s">
        <v>948</v>
      </c>
    </row>
    <row r="449" customFormat="1" ht="159" customHeight="1" spans="1:6">
      <c r="A449" s="12">
        <v>24</v>
      </c>
      <c r="B449" s="42" t="str">
        <f>_xlfn.DISPIMG("ID_967A25971A71400495FA9D02C71343F1",1)</f>
        <v>=DISPIMG("ID_967A25971A71400495FA9D02C71343F1",1)</v>
      </c>
      <c r="C449" s="93" t="s">
        <v>949</v>
      </c>
      <c r="D449" s="93" t="s">
        <v>12</v>
      </c>
      <c r="E449" s="99" t="s">
        <v>950</v>
      </c>
      <c r="F449" s="95" t="s">
        <v>951</v>
      </c>
    </row>
    <row r="450" s="3" customFormat="1" ht="158.25" customHeight="1" spans="1:6">
      <c r="A450" s="12">
        <v>42</v>
      </c>
      <c r="B450" s="43" t="str">
        <f>_xlfn.DISPIMG("ID_8860664D497F47A0B2FF4D29BA63C2F3",1)</f>
        <v>=DISPIMG("ID_8860664D497F47A0B2FF4D29BA63C2F3",1)</v>
      </c>
      <c r="C450" s="44" t="s">
        <v>952</v>
      </c>
      <c r="D450" s="31" t="s">
        <v>8</v>
      </c>
      <c r="E450" s="86"/>
      <c r="F450" s="35" t="s">
        <v>953</v>
      </c>
    </row>
    <row r="451" s="1" customFormat="1" ht="158.25" customHeight="1" spans="1:6">
      <c r="A451" s="12">
        <v>23</v>
      </c>
      <c r="B451" s="13" t="str">
        <f>_xlfn.DISPIMG("ID_0AC4281342574A82AC98A36F74531169",1)</f>
        <v>=DISPIMG("ID_0AC4281342574A82AC98A36F74531169",1)</v>
      </c>
      <c r="C451" s="18" t="s">
        <v>954</v>
      </c>
      <c r="D451" s="38" t="s">
        <v>396</v>
      </c>
      <c r="E451" s="14"/>
      <c r="F451" s="22" t="s">
        <v>955</v>
      </c>
    </row>
    <row r="452" s="3" customFormat="1" ht="158.25" customHeight="1" spans="1:6">
      <c r="A452" s="12">
        <v>25</v>
      </c>
      <c r="B452" s="35" t="str">
        <f>_xlfn.DISPIMG("ID_3DE8555E5A214296910D0C254D50C2E9",1)</f>
        <v>=DISPIMG("ID_3DE8555E5A214296910D0C254D50C2E9",1)</v>
      </c>
      <c r="C452" s="31" t="s">
        <v>956</v>
      </c>
      <c r="D452" s="31" t="s">
        <v>8</v>
      </c>
      <c r="E452" s="86"/>
      <c r="F452" s="35" t="s">
        <v>957</v>
      </c>
    </row>
    <row r="453" s="3" customFormat="1" ht="158.25" customHeight="1" spans="1:6">
      <c r="A453" s="12">
        <v>38</v>
      </c>
      <c r="B453" s="35" t="str">
        <f>_xlfn.DISPIMG("ID_D1A7A827FAAB4C47AC5AE936687F775D",1)</f>
        <v>=DISPIMG("ID_D1A7A827FAAB4C47AC5AE936687F775D",1)</v>
      </c>
      <c r="C453" s="31" t="s">
        <v>958</v>
      </c>
      <c r="D453" s="31" t="s">
        <v>8</v>
      </c>
      <c r="E453" s="86"/>
      <c r="F453" s="35" t="s">
        <v>959</v>
      </c>
    </row>
    <row r="454" s="1" customFormat="1" ht="159" customHeight="1" spans="1:6">
      <c r="A454" s="12">
        <v>68</v>
      </c>
      <c r="B454" s="13" t="str">
        <f>_xlfn.DISPIMG("ID_F979E2F93B704B08B65DEE170B042DC3",1)</f>
        <v>=DISPIMG("ID_F979E2F93B704B08B65DEE170B042DC3",1)</v>
      </c>
      <c r="C454" s="91" t="s">
        <v>960</v>
      </c>
      <c r="D454" s="31" t="s">
        <v>8</v>
      </c>
      <c r="E454" s="12"/>
      <c r="F454" s="22" t="s">
        <v>961</v>
      </c>
    </row>
    <row r="455" s="1" customFormat="1" ht="159" customHeight="1" spans="1:6">
      <c r="A455" s="12">
        <v>76</v>
      </c>
      <c r="B455" s="13" t="str">
        <f>_xlfn.DISPIMG("ID_765B0F7B780A44FB858A0251F926C14D",1)</f>
        <v>=DISPIMG("ID_765B0F7B780A44FB858A0251F926C14D",1)</v>
      </c>
      <c r="C455" s="91" t="s">
        <v>962</v>
      </c>
      <c r="D455" s="31" t="s">
        <v>12</v>
      </c>
      <c r="E455" s="12"/>
      <c r="F455" s="22" t="s">
        <v>963</v>
      </c>
    </row>
    <row r="456" s="1" customFormat="1" ht="159" customHeight="1" spans="1:6">
      <c r="A456" s="12">
        <v>71</v>
      </c>
      <c r="B456" s="13" t="str">
        <f>_xlfn.DISPIMG("ID_35F70A1DF8E04A18B77D5853BB547D86",1)</f>
        <v>=DISPIMG("ID_35F70A1DF8E04A18B77D5853BB547D86",1)</v>
      </c>
      <c r="C456" s="91" t="s">
        <v>964</v>
      </c>
      <c r="D456" s="100" t="s">
        <v>12</v>
      </c>
      <c r="E456" s="12"/>
      <c r="F456" s="22" t="s">
        <v>965</v>
      </c>
    </row>
    <row r="457" s="1" customFormat="1" ht="158.25" customHeight="1" spans="1:6">
      <c r="A457" s="12">
        <v>21</v>
      </c>
      <c r="B457" s="13" t="str">
        <f>_xlfn.DISPIMG("ID_F18031C333924A07A6E2744315F34CB5",1)</f>
        <v>=DISPIMG("ID_F18031C333924A07A6E2744315F34CB5",1)</v>
      </c>
      <c r="C457" s="18" t="s">
        <v>966</v>
      </c>
      <c r="D457" s="18" t="s">
        <v>396</v>
      </c>
      <c r="E457" s="23" t="s">
        <v>967</v>
      </c>
      <c r="F457" s="17" t="s">
        <v>968</v>
      </c>
    </row>
    <row r="458" s="1" customFormat="1" ht="159" customHeight="1" spans="1:6">
      <c r="A458" s="12">
        <v>58</v>
      </c>
      <c r="B458" s="13" t="str">
        <f>_xlfn.DISPIMG("ID_E264D7493BCE4D77944B64C0298DC4FC",1)</f>
        <v>=DISPIMG("ID_E264D7493BCE4D77944B64C0298DC4FC",1)</v>
      </c>
      <c r="C458" s="18" t="s">
        <v>969</v>
      </c>
      <c r="D458" s="31" t="s">
        <v>250</v>
      </c>
      <c r="E458" s="12"/>
      <c r="F458" s="22" t="s">
        <v>970</v>
      </c>
    </row>
    <row r="459" customFormat="1" ht="158.25" customHeight="1" spans="1:6">
      <c r="A459" s="12">
        <v>51</v>
      </c>
      <c r="B459" s="42" t="str">
        <f>_xlfn.DISPIMG("ID_248B3C1DA0194527BE014DEBBFE8262E",1)</f>
        <v>=DISPIMG("ID_248B3C1DA0194527BE014DEBBFE8262E",1)</v>
      </c>
      <c r="C459" s="93" t="s">
        <v>971</v>
      </c>
      <c r="D459" s="31" t="s">
        <v>8</v>
      </c>
      <c r="E459" s="99" t="s">
        <v>972</v>
      </c>
      <c r="F459" s="95" t="s">
        <v>973</v>
      </c>
    </row>
    <row r="460" s="1" customFormat="1" ht="158.25" customHeight="1" spans="1:6">
      <c r="A460" s="12">
        <v>57</v>
      </c>
      <c r="B460" s="13" t="str">
        <f>_xlfn.DISPIMG("ID_A7025F07209A403D84C62CBA6B7ACC14",1)</f>
        <v>=DISPIMG("ID_A7025F07209A403D84C62CBA6B7ACC14",1)</v>
      </c>
      <c r="C460" s="18" t="s">
        <v>974</v>
      </c>
      <c r="D460" s="31" t="s">
        <v>12</v>
      </c>
      <c r="E460" s="12"/>
      <c r="F460" s="22" t="s">
        <v>975</v>
      </c>
    </row>
    <row r="461" customFormat="1" ht="158.25" customHeight="1" spans="1:6">
      <c r="A461" s="12">
        <v>34</v>
      </c>
      <c r="B461" s="42" t="str">
        <f>_xlfn.DISPIMG("ID_8BF3ED3E548E45B0BCBCAAAE5380C4D9",1)</f>
        <v>=DISPIMG("ID_8BF3ED3E548E45B0BCBCAAAE5380C4D9",1)</v>
      </c>
      <c r="C461" s="93" t="s">
        <v>976</v>
      </c>
      <c r="D461" s="93" t="s">
        <v>8</v>
      </c>
      <c r="E461" s="99" t="s">
        <v>977</v>
      </c>
      <c r="F461" s="95" t="s">
        <v>978</v>
      </c>
    </row>
    <row r="462" s="1" customFormat="1" ht="159" customHeight="1" spans="1:6">
      <c r="A462" s="12">
        <v>26</v>
      </c>
      <c r="B462" s="13" t="str">
        <f>_xlfn.DISPIMG("ID_643A0937508F47E59C8A36A129140E7C",1)</f>
        <v>=DISPIMG("ID_643A0937508F47E59C8A36A129140E7C",1)</v>
      </c>
      <c r="C462" s="18" t="s">
        <v>979</v>
      </c>
      <c r="D462" s="18" t="s">
        <v>12</v>
      </c>
      <c r="E462" s="40" t="s">
        <v>980</v>
      </c>
      <c r="F462" s="22" t="s">
        <v>981</v>
      </c>
    </row>
    <row r="463" customFormat="1" ht="159" customHeight="1" spans="1:6">
      <c r="A463" s="12">
        <v>27</v>
      </c>
      <c r="B463" s="42" t="str">
        <f>_xlfn.DISPIMG("ID_4FE1A7F0D04F4BC889BFA55B1AFAEC50",1)</f>
        <v>=DISPIMG("ID_4FE1A7F0D04F4BC889BFA55B1AFAEC50",1)</v>
      </c>
      <c r="C463" s="93" t="s">
        <v>982</v>
      </c>
      <c r="D463" s="93" t="s">
        <v>8</v>
      </c>
      <c r="E463" s="99" t="s">
        <v>983</v>
      </c>
      <c r="F463" s="95" t="s">
        <v>984</v>
      </c>
    </row>
    <row r="464" s="1" customFormat="1" ht="159" customHeight="1" spans="1:6">
      <c r="A464" s="12">
        <v>64</v>
      </c>
      <c r="B464" s="13" t="str">
        <f>_xlfn.DISPIMG("ID_C3FCF8C277FE4256900A0E164F2BFDDC",1)</f>
        <v>=DISPIMG("ID_C3FCF8C277FE4256900A0E164F2BFDDC",1)</v>
      </c>
      <c r="C464" s="18" t="s">
        <v>985</v>
      </c>
      <c r="D464" s="31" t="s">
        <v>12</v>
      </c>
      <c r="E464" s="12"/>
      <c r="F464" s="22" t="s">
        <v>986</v>
      </c>
    </row>
    <row r="465" s="1" customFormat="1" ht="158.25" customHeight="1" spans="1:6">
      <c r="A465" s="12">
        <v>17</v>
      </c>
      <c r="B465" s="13" t="str">
        <f>_xlfn.DISPIMG("ID_81F36B3C178A4CAD8A370F269CA5DD5C",1)</f>
        <v>=DISPIMG("ID_81F36B3C178A4CAD8A370F269CA5DD5C",1)</v>
      </c>
      <c r="C465" s="18" t="s">
        <v>987</v>
      </c>
      <c r="D465" s="18" t="s">
        <v>8</v>
      </c>
      <c r="E465" s="23" t="s">
        <v>988</v>
      </c>
      <c r="F465" s="17" t="s">
        <v>989</v>
      </c>
    </row>
    <row r="466" s="1" customFormat="1" ht="159" customHeight="1" spans="1:6">
      <c r="A466" s="12">
        <v>45</v>
      </c>
      <c r="B466" s="13" t="str">
        <f>_xlfn.DISPIMG("ID_F30C6D9236EB411FA92C4C68CCE6ABBC",1)</f>
        <v>=DISPIMG("ID_F30C6D9236EB411FA92C4C68CCE6ABBC",1)</v>
      </c>
      <c r="C466" s="18" t="s">
        <v>990</v>
      </c>
      <c r="D466" s="31" t="s">
        <v>8</v>
      </c>
      <c r="E466" s="40" t="s">
        <v>991</v>
      </c>
      <c r="F466" s="22" t="s">
        <v>992</v>
      </c>
    </row>
    <row r="467" s="1" customFormat="1" ht="158.25" customHeight="1" spans="1:6">
      <c r="A467" s="12">
        <v>2</v>
      </c>
      <c r="B467" s="13" t="str">
        <f>_xlfn.DISPIMG("ID_95E7C8773C8E46C4901F6C1AFC106C39",1)</f>
        <v>=DISPIMG("ID_95E7C8773C8E46C4901F6C1AFC106C39",1)</v>
      </c>
      <c r="C467" s="18" t="s">
        <v>993</v>
      </c>
      <c r="D467" s="18" t="s">
        <v>8</v>
      </c>
      <c r="E467" s="40" t="s">
        <v>994</v>
      </c>
      <c r="F467" s="17" t="s">
        <v>995</v>
      </c>
    </row>
    <row r="468" customFormat="1" ht="158.25" customHeight="1" spans="1:6">
      <c r="A468" s="12">
        <v>54</v>
      </c>
      <c r="B468" s="42" t="str">
        <f>_xlfn.DISPIMG("ID_BE008194A24441E89F4F8F48D70B17D9",1)</f>
        <v>=DISPIMG("ID_BE008194A24441E89F4F8F48D70B17D9",1)</v>
      </c>
      <c r="C468" s="93" t="s">
        <v>996</v>
      </c>
      <c r="D468" s="31" t="s">
        <v>12</v>
      </c>
      <c r="E468" s="99" t="s">
        <v>997</v>
      </c>
      <c r="F468" s="95" t="s">
        <v>998</v>
      </c>
    </row>
    <row r="469" s="1" customFormat="1" ht="159" customHeight="1" spans="1:6">
      <c r="A469" s="12">
        <v>63</v>
      </c>
      <c r="B469" s="13" t="str">
        <f>_xlfn.DISPIMG("ID_68FFB651277C42F4BC0545656B22F131",1)</f>
        <v>=DISPIMG("ID_68FFB651277C42F4BC0545656B22F131",1)</v>
      </c>
      <c r="C469" s="18" t="s">
        <v>999</v>
      </c>
      <c r="D469" s="31" t="s">
        <v>12</v>
      </c>
      <c r="E469" s="40" t="s">
        <v>1000</v>
      </c>
      <c r="F469" s="22" t="s">
        <v>1001</v>
      </c>
    </row>
    <row r="470" s="1" customFormat="1" ht="159" customHeight="1" spans="1:6">
      <c r="A470" s="12">
        <v>70</v>
      </c>
      <c r="B470" s="13" t="str">
        <f>_xlfn.DISPIMG("ID_FC65725108784DF0B8F5B52C90A65F93",1)</f>
        <v>=DISPIMG("ID_FC65725108784DF0B8F5B52C90A65F93",1)</v>
      </c>
      <c r="C470" s="101" t="s">
        <v>1002</v>
      </c>
      <c r="D470" s="31" t="s">
        <v>250</v>
      </c>
      <c r="E470" s="12"/>
      <c r="F470" s="22" t="s">
        <v>1003</v>
      </c>
    </row>
    <row r="471" customFormat="1" ht="158.25" customHeight="1" spans="1:6">
      <c r="A471" s="12">
        <v>22</v>
      </c>
      <c r="B471" s="42" t="str">
        <f>_xlfn.DISPIMG("ID_A7622C035C114DEE8518FB05CD755896",1)</f>
        <v>=DISPIMG("ID_A7622C035C114DEE8518FB05CD755896",1)</v>
      </c>
      <c r="C471" s="93" t="s">
        <v>1004</v>
      </c>
      <c r="D471" s="93" t="s">
        <v>12</v>
      </c>
      <c r="E471" s="99" t="s">
        <v>1005</v>
      </c>
      <c r="F471" s="95" t="s">
        <v>1006</v>
      </c>
    </row>
    <row r="472" customFormat="1" ht="158.25" customHeight="1" spans="1:6">
      <c r="A472" s="12">
        <v>49</v>
      </c>
      <c r="B472" s="42" t="str">
        <f>_xlfn.DISPIMG("ID_B27C074BBB454A60803B10A4E3356373",1)</f>
        <v>=DISPIMG("ID_B27C074BBB454A60803B10A4E3356373",1)</v>
      </c>
      <c r="C472" s="93" t="s">
        <v>1007</v>
      </c>
      <c r="D472" s="31" t="s">
        <v>16</v>
      </c>
      <c r="E472" s="99" t="s">
        <v>1008</v>
      </c>
      <c r="F472" s="95" t="s">
        <v>1009</v>
      </c>
    </row>
    <row r="473" customFormat="1" ht="158.25" customHeight="1" spans="1:6">
      <c r="A473" s="12">
        <v>53</v>
      </c>
      <c r="B473" s="42" t="str">
        <f>_xlfn.DISPIMG("ID_8CBF3AB104B24201B5FCCE9130A04AE5",1)</f>
        <v>=DISPIMG("ID_8CBF3AB104B24201B5FCCE9130A04AE5",1)</v>
      </c>
      <c r="C473" s="93" t="s">
        <v>1010</v>
      </c>
      <c r="D473" s="31" t="s">
        <v>16</v>
      </c>
      <c r="E473" s="99" t="s">
        <v>1005</v>
      </c>
      <c r="F473" s="95" t="s">
        <v>1011</v>
      </c>
    </row>
    <row r="474" customFormat="1" ht="158.25" customHeight="1" spans="1:6">
      <c r="A474" s="12">
        <v>35</v>
      </c>
      <c r="B474" s="42" t="str">
        <f>_xlfn.DISPIMG("ID_7AE101E0BE3841CC8799FBAD5F8A7AEB",1)</f>
        <v>=DISPIMG("ID_7AE101E0BE3841CC8799FBAD5F8A7AEB",1)</v>
      </c>
      <c r="C474" s="93" t="s">
        <v>1012</v>
      </c>
      <c r="D474" s="93" t="s">
        <v>12</v>
      </c>
      <c r="E474" s="99" t="s">
        <v>1013</v>
      </c>
      <c r="F474" s="95" t="s">
        <v>1014</v>
      </c>
    </row>
    <row r="475" customFormat="1" ht="158.25" customHeight="1" spans="1:6">
      <c r="A475" s="12">
        <v>32</v>
      </c>
      <c r="B475" s="42" t="str">
        <f>_xlfn.DISPIMG("ID_706E1B6D3DE64235810C5A8F45C8C88A",1)</f>
        <v>=DISPIMG("ID_706E1B6D3DE64235810C5A8F45C8C88A",1)</v>
      </c>
      <c r="C475" s="102" t="s">
        <v>1015</v>
      </c>
      <c r="D475" s="103" t="s">
        <v>8</v>
      </c>
      <c r="E475" s="99" t="s">
        <v>1016</v>
      </c>
      <c r="F475" s="95" t="s">
        <v>1017</v>
      </c>
    </row>
    <row r="476" customFormat="1" ht="158.25" customHeight="1" spans="1:6">
      <c r="A476" s="12">
        <v>30</v>
      </c>
      <c r="B476" s="42" t="str">
        <f>_xlfn.DISPIMG("ID_9B2762E0E8934E8CA632981BC07DFFB5",1)</f>
        <v>=DISPIMG("ID_9B2762E0E8934E8CA632981BC07DFFB5",1)</v>
      </c>
      <c r="C476" s="102" t="s">
        <v>1018</v>
      </c>
      <c r="D476" s="104" t="s">
        <v>12</v>
      </c>
      <c r="E476" s="99" t="s">
        <v>1019</v>
      </c>
      <c r="F476" s="95" t="s">
        <v>1020</v>
      </c>
    </row>
    <row r="477" customFormat="1" ht="158.25" customHeight="1" spans="1:6">
      <c r="A477" s="12">
        <v>31</v>
      </c>
      <c r="B477" s="42" t="str">
        <f>_xlfn.DISPIMG("ID_2E163F0B5FF94975A12A74B69388E47B",1)</f>
        <v>=DISPIMG("ID_2E163F0B5FF94975A12A74B69388E47B",1)</v>
      </c>
      <c r="C477" s="102" t="s">
        <v>1021</v>
      </c>
      <c r="D477" s="104" t="s">
        <v>12</v>
      </c>
      <c r="E477" s="99" t="s">
        <v>1016</v>
      </c>
      <c r="F477" s="95" t="s">
        <v>1022</v>
      </c>
    </row>
    <row r="478" customFormat="1" ht="158.25" customHeight="1" spans="1:6">
      <c r="A478" s="12">
        <v>29</v>
      </c>
      <c r="B478" s="42" t="str">
        <f>_xlfn.DISPIMG("ID_18712C65ECAA42A6B8612E280A9DDAD4",1)</f>
        <v>=DISPIMG("ID_18712C65ECAA42A6B8612E280A9DDAD4",1)</v>
      </c>
      <c r="C478" s="102" t="s">
        <v>1023</v>
      </c>
      <c r="D478" s="105" t="s">
        <v>16</v>
      </c>
      <c r="E478" s="99" t="s">
        <v>1024</v>
      </c>
      <c r="F478" s="95" t="s">
        <v>1025</v>
      </c>
    </row>
    <row r="479" customFormat="1" ht="158.25" customHeight="1" spans="1:6">
      <c r="A479" s="12">
        <v>47</v>
      </c>
      <c r="B479" s="42" t="str">
        <f>_xlfn.DISPIMG("ID_4AD403AA09A0401783AF167CC2E844F1",1)</f>
        <v>=DISPIMG("ID_4AD403AA09A0401783AF167CC2E844F1",1)</v>
      </c>
      <c r="C479" s="93" t="s">
        <v>1026</v>
      </c>
      <c r="D479" s="31" t="s">
        <v>8</v>
      </c>
      <c r="E479" s="99" t="s">
        <v>1027</v>
      </c>
      <c r="F479" s="95" t="s">
        <v>1028</v>
      </c>
    </row>
    <row r="480" customFormat="1" ht="158.25" customHeight="1" spans="1:6">
      <c r="A480" s="12">
        <v>46</v>
      </c>
      <c r="B480" s="42" t="str">
        <f>_xlfn.DISPIMG("ID_F382AECF8A0B4AEF8EE1F39735101572",1)</f>
        <v>=DISPIMG("ID_F382AECF8A0B4AEF8EE1F39735101572",1)</v>
      </c>
      <c r="C480" s="93" t="s">
        <v>1029</v>
      </c>
      <c r="D480" s="31" t="s">
        <v>16</v>
      </c>
      <c r="E480" s="99" t="s">
        <v>1027</v>
      </c>
      <c r="F480" s="95" t="s">
        <v>1030</v>
      </c>
    </row>
    <row r="481" customFormat="1" ht="158.25" customHeight="1" spans="1:6">
      <c r="A481" s="12">
        <v>48</v>
      </c>
      <c r="B481" s="42" t="str">
        <f>_xlfn.DISPIMG("ID_A5FEC72F761E4FE48AC3E55DDA7575E7",1)</f>
        <v>=DISPIMG("ID_A5FEC72F761E4FE48AC3E55DDA7575E7",1)</v>
      </c>
      <c r="C481" s="93" t="s">
        <v>1031</v>
      </c>
      <c r="D481" s="31" t="s">
        <v>12</v>
      </c>
      <c r="E481" s="99" t="s">
        <v>1027</v>
      </c>
      <c r="F481" s="95" t="s">
        <v>1032</v>
      </c>
    </row>
    <row r="482" customFormat="1" ht="157.5" customHeight="1" spans="1:6">
      <c r="A482" s="12">
        <v>19</v>
      </c>
      <c r="B482" s="42" t="str">
        <f>_xlfn.DISPIMG("ID_A8CB630EF05948DDAE8509CA72C0E4F6",1)</f>
        <v>=DISPIMG("ID_A8CB630EF05948DDAE8509CA72C0E4F6",1)</v>
      </c>
      <c r="C482" s="106" t="s">
        <v>1033</v>
      </c>
      <c r="D482" s="93" t="s">
        <v>83</v>
      </c>
      <c r="E482" s="99" t="s">
        <v>1034</v>
      </c>
      <c r="F482" s="95" t="s">
        <v>1035</v>
      </c>
    </row>
    <row r="483" s="1" customFormat="1" ht="158.25" customHeight="1" spans="1:6">
      <c r="A483" s="12">
        <v>18</v>
      </c>
      <c r="B483" s="13" t="str">
        <f>_xlfn.DISPIMG("ID_29B3F773BB844079AE2540EBB0CD7096",1)</f>
        <v>=DISPIMG("ID_29B3F773BB844079AE2540EBB0CD7096",1)</v>
      </c>
      <c r="C483" s="18" t="s">
        <v>1036</v>
      </c>
      <c r="D483" s="18" t="s">
        <v>12</v>
      </c>
      <c r="E483" s="23" t="s">
        <v>1037</v>
      </c>
      <c r="F483" s="17" t="s">
        <v>1038</v>
      </c>
    </row>
    <row r="484" s="3" customFormat="1" ht="158.25" customHeight="1" spans="1:6">
      <c r="A484" s="12">
        <v>39</v>
      </c>
      <c r="B484" s="35" t="str">
        <f>_xlfn.DISPIMG("ID_E0D20DF478DF44E5BE2D68011FF3BF32",1)</f>
        <v>=DISPIMG("ID_E0D20DF478DF44E5BE2D68011FF3BF32",1)</v>
      </c>
      <c r="C484" s="31" t="s">
        <v>1039</v>
      </c>
      <c r="D484" s="31" t="s">
        <v>12</v>
      </c>
      <c r="E484" s="86"/>
      <c r="F484" s="31" t="s">
        <v>1040</v>
      </c>
    </row>
    <row r="485" s="1" customFormat="1" ht="159" customHeight="1" spans="1:6">
      <c r="A485" s="12">
        <v>62</v>
      </c>
      <c r="B485" s="13" t="str">
        <f>_xlfn.DISPIMG("ID_DBD5106A823F47088BC53AE9EC116893",1)</f>
        <v>=DISPIMG("ID_DBD5106A823F47088BC53AE9EC116893",1)</v>
      </c>
      <c r="C485" s="18" t="s">
        <v>1041</v>
      </c>
      <c r="D485" s="31" t="s">
        <v>8</v>
      </c>
      <c r="E485" s="12"/>
      <c r="F485" s="22" t="s">
        <v>1042</v>
      </c>
    </row>
    <row r="486" s="1" customFormat="1" ht="159" customHeight="1" spans="1:6">
      <c r="A486" s="12">
        <v>43</v>
      </c>
      <c r="B486" s="13" t="str">
        <f>_xlfn.DISPIMG("ID_845F288C6ABF4C338C4255CA20FC4F59",1)</f>
        <v>=DISPIMG("ID_845F288C6ABF4C338C4255CA20FC4F59",1)</v>
      </c>
      <c r="C486" s="18" t="s">
        <v>1043</v>
      </c>
      <c r="D486" s="31" t="s">
        <v>12</v>
      </c>
      <c r="E486" s="12"/>
      <c r="F486" s="22" t="s">
        <v>1044</v>
      </c>
    </row>
    <row r="487" customFormat="1" ht="158.25" customHeight="1" spans="1:6">
      <c r="A487" s="12">
        <v>55</v>
      </c>
      <c r="B487" s="42" t="str">
        <f>_xlfn.DISPIMG("ID_F171C21F7F034142994093BA4FEE3F58",1)</f>
        <v>=DISPIMG("ID_F171C21F7F034142994093BA4FEE3F58",1)</v>
      </c>
      <c r="C487" s="93" t="s">
        <v>1045</v>
      </c>
      <c r="D487" s="93" t="s">
        <v>16</v>
      </c>
      <c r="E487" s="99" t="s">
        <v>1046</v>
      </c>
      <c r="F487" s="95" t="s">
        <v>1047</v>
      </c>
    </row>
    <row r="488" customFormat="1" ht="158.25" customHeight="1" spans="1:6">
      <c r="A488" s="12">
        <v>56</v>
      </c>
      <c r="B488" s="42" t="str">
        <f>_xlfn.DISPIMG("ID_D91ADCC46366457C8736D89D6B124CCF",1)</f>
        <v>=DISPIMG("ID_D91ADCC46366457C8736D89D6B124CCF",1)</v>
      </c>
      <c r="C488" s="18" t="s">
        <v>1048</v>
      </c>
      <c r="D488" s="31" t="s">
        <v>597</v>
      </c>
      <c r="E488" s="43"/>
      <c r="F488" s="22" t="s">
        <v>1049</v>
      </c>
    </row>
    <row r="489" s="1" customFormat="1" ht="159" customHeight="1" spans="1:6">
      <c r="A489" s="12">
        <v>59</v>
      </c>
      <c r="B489" s="13" t="str">
        <f>_xlfn.DISPIMG("ID_B5AFEB0AE5864C78B823DEF47FA4C748",1)</f>
        <v>=DISPIMG("ID_B5AFEB0AE5864C78B823DEF47FA4C748",1)</v>
      </c>
      <c r="C489" s="14" t="s">
        <v>1050</v>
      </c>
      <c r="D489" s="31" t="s">
        <v>16</v>
      </c>
      <c r="E489" s="12"/>
      <c r="F489" s="22" t="s">
        <v>1051</v>
      </c>
    </row>
    <row r="490" s="1" customFormat="1" ht="159" customHeight="1" spans="1:6">
      <c r="A490" s="12">
        <v>61</v>
      </c>
      <c r="B490" s="13" t="str">
        <f>_xlfn.DISPIMG("ID_0E89591181454C47BAEAF9630B45952A",1)</f>
        <v>=DISPIMG("ID_0E89591181454C47BAEAF9630B45952A",1)</v>
      </c>
      <c r="C490" s="18" t="s">
        <v>1052</v>
      </c>
      <c r="D490" s="31" t="s">
        <v>250</v>
      </c>
      <c r="E490" s="12"/>
      <c r="F490" s="22" t="s">
        <v>1053</v>
      </c>
    </row>
    <row r="491" customFormat="1" ht="158.25" customHeight="1" spans="1:6">
      <c r="A491" s="12">
        <v>52</v>
      </c>
      <c r="B491" s="42" t="str">
        <f>_xlfn.DISPIMG("ID_CEBE6C10F69B451489AC2B8A4787DFAB",1)</f>
        <v>=DISPIMG("ID_CEBE6C10F69B451489AC2B8A4787DFAB",1)</v>
      </c>
      <c r="C491" s="93" t="s">
        <v>1054</v>
      </c>
      <c r="D491" s="31" t="s">
        <v>8</v>
      </c>
      <c r="E491" s="99" t="s">
        <v>1055</v>
      </c>
      <c r="F491" s="95" t="s">
        <v>1056</v>
      </c>
    </row>
    <row r="492" s="1" customFormat="1" ht="159" customHeight="1" spans="1:6">
      <c r="A492" s="12">
        <v>44</v>
      </c>
      <c r="B492" s="13" t="str">
        <f>_xlfn.DISPIMG("ID_A3E304B76B424A33B27E89BCBDC5DF1D",1)</f>
        <v>=DISPIMG("ID_A3E304B76B424A33B27E89BCBDC5DF1D",1)</v>
      </c>
      <c r="C492" s="18" t="s">
        <v>1057</v>
      </c>
      <c r="D492" s="31" t="s">
        <v>8</v>
      </c>
      <c r="E492" s="40" t="s">
        <v>1058</v>
      </c>
      <c r="F492" s="22" t="s">
        <v>1059</v>
      </c>
    </row>
    <row r="493" s="1" customFormat="1" ht="159" customHeight="1" spans="1:6">
      <c r="A493" s="12">
        <v>60</v>
      </c>
      <c r="B493" s="13" t="str">
        <f>_xlfn.DISPIMG("ID_2C269D83077F48348D7B8D43123CE4FF",1)</f>
        <v>=DISPIMG("ID_2C269D83077F48348D7B8D43123CE4FF",1)</v>
      </c>
      <c r="C493" s="18" t="s">
        <v>1060</v>
      </c>
      <c r="D493" s="31" t="s">
        <v>250</v>
      </c>
      <c r="E493" s="12"/>
      <c r="F493" s="22" t="s">
        <v>1061</v>
      </c>
    </row>
    <row r="494" s="1" customFormat="1" ht="159" customHeight="1" spans="1:6">
      <c r="A494" s="12">
        <v>72</v>
      </c>
      <c r="B494" s="13" t="str">
        <f>_xlfn.DISPIMG("ID_8D92F50DABA4454C88F44C8CA8A3EE0D",1)</f>
        <v>=DISPIMG("ID_8D92F50DABA4454C88F44C8CA8A3EE0D",1)</v>
      </c>
      <c r="C494" s="107" t="s">
        <v>1062</v>
      </c>
      <c r="D494" s="27" t="s">
        <v>8</v>
      </c>
      <c r="E494" s="12"/>
      <c r="F494" s="22" t="s">
        <v>1063</v>
      </c>
    </row>
    <row r="495" s="1" customFormat="1" ht="159" customHeight="1" spans="1:6">
      <c r="A495" s="12">
        <v>73</v>
      </c>
      <c r="B495" s="13" t="str">
        <f>_xlfn.DISPIMG("ID_C6C0E8DA352B4FA385A0FFE7276280B5",1)</f>
        <v>=DISPIMG("ID_C6C0E8DA352B4FA385A0FFE7276280B5",1)</v>
      </c>
      <c r="C495" s="108" t="s">
        <v>1064</v>
      </c>
      <c r="D495" s="63" t="s">
        <v>12</v>
      </c>
      <c r="E495" s="12"/>
      <c r="F495" s="22" t="s">
        <v>1065</v>
      </c>
    </row>
    <row r="496" s="1" customFormat="1" ht="159" customHeight="1" spans="1:6">
      <c r="A496" s="12">
        <v>74</v>
      </c>
      <c r="B496" s="13" t="str">
        <f>_xlfn.DISPIMG("ID_1D10CDAF3FFC4753BF0C21BCCB4B16DB",1)</f>
        <v>=DISPIMG("ID_1D10CDAF3FFC4753BF0C21BCCB4B16DB",1)</v>
      </c>
      <c r="C496" s="108" t="s">
        <v>1066</v>
      </c>
      <c r="D496" s="63" t="s">
        <v>16</v>
      </c>
      <c r="E496" s="12"/>
      <c r="F496" s="22" t="s">
        <v>1067</v>
      </c>
    </row>
    <row r="497" s="1" customFormat="1" ht="159" customHeight="1" spans="1:6">
      <c r="A497" s="12">
        <v>75</v>
      </c>
      <c r="B497" s="13" t="str">
        <f>_xlfn.DISPIMG("ID_27B1C786C5CF4E098484E1ECB5074F0E",1)</f>
        <v>=DISPIMG("ID_27B1C786C5CF4E098484E1ECB5074F0E",1)</v>
      </c>
      <c r="C497" s="108" t="s">
        <v>1068</v>
      </c>
      <c r="D497" s="28" t="s">
        <v>597</v>
      </c>
      <c r="E497" s="12"/>
      <c r="F497" s="22" t="s">
        <v>1069</v>
      </c>
    </row>
    <row r="498" s="1" customFormat="1" ht="159" customHeight="1" spans="1:6">
      <c r="A498" s="12">
        <v>66</v>
      </c>
      <c r="B498" s="13" t="str">
        <f>_xlfn.DISPIMG("ID_9A5247C0863C4074AE3009A5701FE31B",1)</f>
        <v>=DISPIMG("ID_9A5247C0863C4074AE3009A5701FE31B",1)</v>
      </c>
      <c r="C498" s="91" t="s">
        <v>1070</v>
      </c>
      <c r="D498" s="31" t="s">
        <v>250</v>
      </c>
      <c r="E498" s="12"/>
      <c r="F498" s="22" t="s">
        <v>1071</v>
      </c>
    </row>
    <row r="499" customFormat="1" ht="158.25" customHeight="1" spans="1:6">
      <c r="A499" s="12">
        <v>50</v>
      </c>
      <c r="B499" s="42" t="str">
        <f>_xlfn.DISPIMG("ID_B909E1CC5B374248A23DF45574758C34",1)</f>
        <v>=DISPIMG("ID_B909E1CC5B374248A23DF45574758C34",1)</v>
      </c>
      <c r="C499" s="93" t="s">
        <v>1072</v>
      </c>
      <c r="D499" s="31" t="s">
        <v>16</v>
      </c>
      <c r="E499" s="99" t="s">
        <v>1073</v>
      </c>
      <c r="F499" s="95" t="s">
        <v>1074</v>
      </c>
    </row>
    <row r="500" s="1" customFormat="1" ht="159" customHeight="1" spans="1:6">
      <c r="A500" s="12">
        <v>138</v>
      </c>
      <c r="B500" s="13" t="str">
        <f>_xlfn.DISPIMG("ID_9962A763DCEF46C6AC2A73D5705EB6B1",1)</f>
        <v>=DISPIMG("ID_9962A763DCEF46C6AC2A73D5705EB6B1",1)</v>
      </c>
      <c r="C500" s="91" t="s">
        <v>1075</v>
      </c>
      <c r="D500" s="31" t="s">
        <v>12</v>
      </c>
      <c r="E500" s="40"/>
      <c r="F500" s="22" t="s">
        <v>1076</v>
      </c>
    </row>
    <row r="501" s="1" customFormat="1" ht="159" customHeight="1" spans="1:6">
      <c r="A501" s="12">
        <v>140</v>
      </c>
      <c r="B501" s="30" t="str">
        <f>_xlfn.DISPIMG("ID_A6D1DED5CBD44073A57F82F4A31E0CAD",1)</f>
        <v>=DISPIMG("ID_A6D1DED5CBD44073A57F82F4A31E0CAD",1)</v>
      </c>
      <c r="C501" s="91" t="s">
        <v>1077</v>
      </c>
      <c r="D501" s="31" t="s">
        <v>16</v>
      </c>
      <c r="E501" s="40"/>
      <c r="F501" s="22" t="s">
        <v>1078</v>
      </c>
    </row>
    <row r="502" s="1" customFormat="1" ht="159" customHeight="1" spans="1:6">
      <c r="A502" s="12">
        <v>141</v>
      </c>
      <c r="B502" s="30" t="str">
        <f>_xlfn.DISPIMG("ID_44CC706C93414446A11E6E95F451DBB6",1)</f>
        <v>=DISPIMG("ID_44CC706C93414446A11E6E95F451DBB6",1)</v>
      </c>
      <c r="C502" s="91" t="s">
        <v>1079</v>
      </c>
      <c r="D502" s="31" t="s">
        <v>738</v>
      </c>
      <c r="E502" s="40"/>
      <c r="F502" s="22" t="s">
        <v>1080</v>
      </c>
    </row>
    <row r="503" s="1" customFormat="1" ht="159" customHeight="1" spans="1:6">
      <c r="A503" s="12">
        <v>87</v>
      </c>
      <c r="B503" s="13" t="str">
        <f>_xlfn.DISPIMG("ID_C4FB37FBEBC64254A41DC1827499F819",1)</f>
        <v>=DISPIMG("ID_C4FB37FBEBC64254A41DC1827499F819",1)</v>
      </c>
      <c r="C503" s="91" t="s">
        <v>1081</v>
      </c>
      <c r="D503" s="31" t="s">
        <v>250</v>
      </c>
      <c r="E503" s="12"/>
      <c r="F503" s="22" t="s">
        <v>1082</v>
      </c>
    </row>
    <row r="504" s="1" customFormat="1" ht="159" customHeight="1" spans="1:6">
      <c r="A504" s="12">
        <v>143</v>
      </c>
      <c r="B504" s="30" t="str">
        <f>_xlfn.DISPIMG("ID_C689094965CB4B6D9FD33A341B1562FB",1)</f>
        <v>=DISPIMG("ID_C689094965CB4B6D9FD33A341B1562FB",1)</v>
      </c>
      <c r="C504" s="91" t="s">
        <v>1083</v>
      </c>
      <c r="D504" s="31" t="s">
        <v>250</v>
      </c>
      <c r="E504" s="40"/>
      <c r="F504" s="22" t="s">
        <v>1084</v>
      </c>
    </row>
    <row r="505" s="1" customFormat="1" ht="159" customHeight="1" spans="1:6">
      <c r="A505" s="12">
        <v>144</v>
      </c>
      <c r="B505" s="30" t="str">
        <f>_xlfn.DISPIMG("ID_BEC07F13F0F949F5B0CB11A3EB196E48",1)</f>
        <v>=DISPIMG("ID_BEC07F13F0F949F5B0CB11A3EB196E48",1)</v>
      </c>
      <c r="C505" s="91" t="s">
        <v>1085</v>
      </c>
      <c r="D505" s="31" t="s">
        <v>16</v>
      </c>
      <c r="E505" s="40"/>
      <c r="F505" s="22" t="s">
        <v>1086</v>
      </c>
    </row>
    <row r="506" s="1" customFormat="1" ht="159" customHeight="1" spans="1:6">
      <c r="A506" s="12">
        <v>100</v>
      </c>
      <c r="B506" s="13" t="str">
        <f>_xlfn.DISPIMG("ID_0F08BFDF67B4485ABE3DE5E6AAEF010C",1)</f>
        <v>=DISPIMG("ID_0F08BFDF67B4485ABE3DE5E6AAEF010C",1)</v>
      </c>
      <c r="C506" s="91" t="s">
        <v>1087</v>
      </c>
      <c r="D506" s="31" t="s">
        <v>16</v>
      </c>
      <c r="E506" s="12"/>
      <c r="F506" s="22" t="s">
        <v>1088</v>
      </c>
    </row>
    <row r="507" s="1" customFormat="1" ht="159" customHeight="1" spans="1:6">
      <c r="A507" s="12">
        <v>119</v>
      </c>
      <c r="B507" s="30" t="str">
        <f>_xlfn.DISPIMG("ID_EA7948C1DE06456FB03CBBD918304190",1)</f>
        <v>=DISPIMG("ID_EA7948C1DE06456FB03CBBD918304190",1)</v>
      </c>
      <c r="C507" s="91" t="s">
        <v>1089</v>
      </c>
      <c r="D507" s="31" t="s">
        <v>250</v>
      </c>
      <c r="E507" s="12"/>
      <c r="F507" s="22" t="s">
        <v>1090</v>
      </c>
    </row>
    <row r="508" s="1" customFormat="1" ht="159" customHeight="1" spans="1:6">
      <c r="A508" s="12">
        <v>145</v>
      </c>
      <c r="B508" s="30" t="str">
        <f>_xlfn.DISPIMG("ID_E158A05FE1104F72A668067E58DBEBC6",1)</f>
        <v>=DISPIMG("ID_E158A05FE1104F72A668067E58DBEBC6",1)</v>
      </c>
      <c r="C508" s="91" t="s">
        <v>1091</v>
      </c>
      <c r="D508" s="31" t="s">
        <v>12</v>
      </c>
      <c r="E508" s="40"/>
      <c r="F508" s="22" t="s">
        <v>1092</v>
      </c>
    </row>
    <row r="509" s="1" customFormat="1" ht="159" customHeight="1" spans="1:6">
      <c r="A509" s="12">
        <v>146</v>
      </c>
      <c r="B509" s="30" t="str">
        <f>_xlfn.DISPIMG("ID_80874755933149A58F1B8D6100126E5F",1)</f>
        <v>=DISPIMG("ID_80874755933149A58F1B8D6100126E5F",1)</v>
      </c>
      <c r="C509" s="91" t="s">
        <v>1093</v>
      </c>
      <c r="D509" s="31" t="s">
        <v>12</v>
      </c>
      <c r="E509" s="40"/>
      <c r="F509" s="22" t="s">
        <v>1094</v>
      </c>
    </row>
    <row r="510" s="1" customFormat="1" ht="159" customHeight="1" spans="1:6">
      <c r="A510" s="12">
        <v>82</v>
      </c>
      <c r="B510" s="30" t="str">
        <f>_xlfn.DISPIMG("ID_8BB0ADD59E4344D2B443A872330F3CFA",1)</f>
        <v>=DISPIMG("ID_8BB0ADD59E4344D2B443A872330F3CFA",1)</v>
      </c>
      <c r="C510" s="91" t="s">
        <v>1095</v>
      </c>
      <c r="D510" s="31" t="s">
        <v>12</v>
      </c>
      <c r="E510" s="12"/>
      <c r="F510" s="22" t="s">
        <v>1096</v>
      </c>
    </row>
    <row r="511" s="1" customFormat="1" ht="159" customHeight="1" spans="1:6">
      <c r="A511" s="12">
        <v>95</v>
      </c>
      <c r="B511" s="30" t="str">
        <f>_xlfn.DISPIMG("ID_B0ACCFCEEC5E4EDABF21A8F8CC0531A2",1)</f>
        <v>=DISPIMG("ID_B0ACCFCEEC5E4EDABF21A8F8CC0531A2",1)</v>
      </c>
      <c r="C511" s="91" t="s">
        <v>1097</v>
      </c>
      <c r="D511" s="31" t="s">
        <v>16</v>
      </c>
      <c r="E511" s="12"/>
      <c r="F511" s="22" t="s">
        <v>1098</v>
      </c>
    </row>
    <row r="512" s="1" customFormat="1" ht="159" customHeight="1" spans="1:6">
      <c r="A512" s="12"/>
      <c r="B512" s="30" t="str">
        <f>_xlfn.DISPIMG("ID_F9F822D9E92B44F09BE61DECF0CAE6E5",1)</f>
        <v>=DISPIMG("ID_F9F822D9E92B44F09BE61DECF0CAE6E5",1)</v>
      </c>
      <c r="C512" s="109" t="s">
        <v>1099</v>
      </c>
      <c r="D512" s="47" t="s">
        <v>250</v>
      </c>
      <c r="E512" s="40" t="s">
        <v>1100</v>
      </c>
      <c r="F512" s="22" t="s">
        <v>1101</v>
      </c>
    </row>
    <row r="513" s="1" customFormat="1" ht="159" customHeight="1" spans="1:6">
      <c r="A513" s="12">
        <v>90</v>
      </c>
      <c r="B513" s="30" t="str">
        <f>_xlfn.DISPIMG("ID_898C1EF866F741A8898EA9B3B6C731DD",1)</f>
        <v>=DISPIMG("ID_898C1EF866F741A8898EA9B3B6C731DD",1)</v>
      </c>
      <c r="C513" s="91" t="s">
        <v>1102</v>
      </c>
      <c r="D513" s="31" t="s">
        <v>250</v>
      </c>
      <c r="E513" s="12"/>
      <c r="F513" s="22" t="s">
        <v>1103</v>
      </c>
    </row>
    <row r="514" s="1" customFormat="1" ht="159" customHeight="1" spans="1:6">
      <c r="A514" s="12">
        <v>120</v>
      </c>
      <c r="B514" s="30" t="str">
        <f>_xlfn.DISPIMG("ID_067CDEECF49341718A59871BA24417A1",1)</f>
        <v>=DISPIMG("ID_067CDEECF49341718A59871BA24417A1",1)</v>
      </c>
      <c r="C514" s="91" t="s">
        <v>1104</v>
      </c>
      <c r="D514" s="31" t="s">
        <v>12</v>
      </c>
      <c r="E514" s="12"/>
      <c r="F514" s="17" t="s">
        <v>1105</v>
      </c>
    </row>
    <row r="515" s="1" customFormat="1" ht="159" customHeight="1" spans="1:6">
      <c r="A515" s="12"/>
      <c r="B515" s="30" t="str">
        <f>_xlfn.DISPIMG("ID_B394F1A46AAA46268C71BA2619BEBCC3",1)</f>
        <v>=DISPIMG("ID_B394F1A46AAA46268C71BA2619BEBCC3",1)</v>
      </c>
      <c r="C515" s="109" t="s">
        <v>1106</v>
      </c>
      <c r="D515" s="31" t="s">
        <v>12</v>
      </c>
      <c r="E515" s="12"/>
      <c r="F515" s="22" t="s">
        <v>1107</v>
      </c>
    </row>
    <row r="516" s="1" customFormat="1" ht="159" customHeight="1" spans="1:6">
      <c r="A516" s="12"/>
      <c r="B516" s="30" t="str">
        <f>_xlfn.DISPIMG("ID_16CD074EC9514B62B963E60FD6B08C90",1)</f>
        <v>=DISPIMG("ID_16CD074EC9514B62B963E60FD6B08C90",1)</v>
      </c>
      <c r="C516" s="109" t="s">
        <v>1108</v>
      </c>
      <c r="D516" s="31" t="s">
        <v>12</v>
      </c>
      <c r="E516" s="12"/>
      <c r="F516" s="22" t="s">
        <v>1109</v>
      </c>
    </row>
    <row r="517" s="1" customFormat="1" ht="159" customHeight="1" spans="1:6">
      <c r="A517" s="12"/>
      <c r="B517" s="30"/>
      <c r="C517" s="109"/>
      <c r="D517" s="47"/>
      <c r="E517" s="12"/>
      <c r="F517" s="22"/>
    </row>
    <row r="518" s="1" customFormat="1" ht="159" customHeight="1" spans="1:6">
      <c r="A518" s="12"/>
      <c r="B518" s="30"/>
      <c r="C518" s="109"/>
      <c r="D518" s="47"/>
      <c r="E518" s="12"/>
      <c r="F518" s="22"/>
    </row>
    <row r="519" s="1" customFormat="1" ht="159" customHeight="1" spans="1:6">
      <c r="A519" s="12"/>
      <c r="B519" s="30"/>
      <c r="C519" s="109"/>
      <c r="D519" s="47"/>
      <c r="E519" s="12"/>
      <c r="F519" s="22"/>
    </row>
    <row r="520" customFormat="1" ht="93" customHeight="1" spans="1:6">
      <c r="A520" s="12">
        <v>33</v>
      </c>
      <c r="B520" s="42"/>
      <c r="C520" s="110" t="s">
        <v>1110</v>
      </c>
      <c r="D520" s="110" t="s">
        <v>12</v>
      </c>
      <c r="E520" s="99" t="s">
        <v>1111</v>
      </c>
      <c r="F520" s="95" t="s">
        <v>1112</v>
      </c>
    </row>
    <row r="521" s="1" customFormat="1" ht="159" customHeight="1" spans="1:6">
      <c r="A521" s="12">
        <v>69</v>
      </c>
      <c r="B521" s="13"/>
      <c r="C521" s="91" t="s">
        <v>1113</v>
      </c>
      <c r="D521" s="31" t="s">
        <v>16</v>
      </c>
      <c r="E521" s="40" t="s">
        <v>1114</v>
      </c>
      <c r="F521" s="22" t="s">
        <v>1115</v>
      </c>
    </row>
    <row r="522" s="1" customFormat="1" ht="159" customHeight="1" spans="1:6">
      <c r="A522" s="12">
        <v>77</v>
      </c>
      <c r="B522" s="13"/>
      <c r="C522" s="91" t="s">
        <v>1116</v>
      </c>
      <c r="D522" s="31" t="s">
        <v>250</v>
      </c>
      <c r="E522" s="40" t="s">
        <v>1117</v>
      </c>
      <c r="F522" s="22" t="s">
        <v>1118</v>
      </c>
    </row>
    <row r="523" s="1" customFormat="1" ht="159" customHeight="1" spans="1:6">
      <c r="A523" s="12">
        <v>78</v>
      </c>
      <c r="B523" s="13"/>
      <c r="C523" s="91" t="s">
        <v>1119</v>
      </c>
      <c r="D523" s="31" t="s">
        <v>16</v>
      </c>
      <c r="E523" s="12"/>
      <c r="F523" s="22" t="s">
        <v>1120</v>
      </c>
    </row>
    <row r="524" s="1" customFormat="1" ht="159" customHeight="1" spans="1:6">
      <c r="A524" s="12">
        <v>79</v>
      </c>
      <c r="B524" s="13"/>
      <c r="C524" s="91" t="s">
        <v>1121</v>
      </c>
      <c r="D524" s="31" t="s">
        <v>16</v>
      </c>
      <c r="E524" s="12"/>
      <c r="F524" s="22" t="s">
        <v>1122</v>
      </c>
    </row>
    <row r="525" s="1" customFormat="1" ht="159" customHeight="1" spans="1:6">
      <c r="A525" s="12">
        <v>80</v>
      </c>
      <c r="B525" s="13"/>
      <c r="C525" s="91" t="s">
        <v>1123</v>
      </c>
      <c r="D525" s="31" t="s">
        <v>250</v>
      </c>
      <c r="E525" s="12"/>
      <c r="F525" s="22" t="s">
        <v>1124</v>
      </c>
    </row>
    <row r="526" s="1" customFormat="1" ht="159" customHeight="1" spans="1:6">
      <c r="A526" s="12">
        <v>81</v>
      </c>
      <c r="B526" s="13"/>
      <c r="C526" s="91" t="s">
        <v>1125</v>
      </c>
      <c r="D526" s="31" t="s">
        <v>250</v>
      </c>
      <c r="E526" s="12"/>
      <c r="F526" s="22" t="s">
        <v>1126</v>
      </c>
    </row>
    <row r="527" s="1" customFormat="1" ht="159" customHeight="1" spans="1:6">
      <c r="A527" s="12">
        <v>83</v>
      </c>
      <c r="B527" s="13"/>
      <c r="C527" s="91" t="s">
        <v>1127</v>
      </c>
      <c r="D527" s="31" t="s">
        <v>250</v>
      </c>
      <c r="E527" s="12"/>
      <c r="F527" s="22" t="s">
        <v>1128</v>
      </c>
    </row>
    <row r="528" s="1" customFormat="1" ht="159" customHeight="1" spans="1:6">
      <c r="A528" s="12">
        <v>84</v>
      </c>
      <c r="B528" s="13"/>
      <c r="C528" s="91" t="s">
        <v>1129</v>
      </c>
      <c r="D528" s="31" t="s">
        <v>16</v>
      </c>
      <c r="E528" s="12"/>
      <c r="F528" s="22" t="s">
        <v>1130</v>
      </c>
    </row>
    <row r="529" s="1" customFormat="1" ht="159" customHeight="1" spans="1:6">
      <c r="A529" s="12">
        <v>85</v>
      </c>
      <c r="B529" s="13"/>
      <c r="C529" s="91" t="s">
        <v>1131</v>
      </c>
      <c r="D529" s="31" t="s">
        <v>12</v>
      </c>
      <c r="E529" s="12"/>
      <c r="F529" s="22" t="s">
        <v>1132</v>
      </c>
    </row>
    <row r="530" s="1" customFormat="1" ht="159" customHeight="1" spans="1:6">
      <c r="A530" s="12">
        <v>86</v>
      </c>
      <c r="B530" s="13"/>
      <c r="C530" s="91" t="s">
        <v>1133</v>
      </c>
      <c r="D530" s="31" t="s">
        <v>250</v>
      </c>
      <c r="E530" s="12"/>
      <c r="F530" s="22" t="s">
        <v>1134</v>
      </c>
    </row>
    <row r="531" s="1" customFormat="1" ht="159" customHeight="1" spans="1:6">
      <c r="A531" s="12">
        <v>88</v>
      </c>
      <c r="B531" s="13"/>
      <c r="C531" s="91" t="s">
        <v>1135</v>
      </c>
      <c r="D531" s="31" t="s">
        <v>250</v>
      </c>
      <c r="E531" s="12"/>
      <c r="F531" s="22" t="s">
        <v>1136</v>
      </c>
    </row>
    <row r="532" s="1" customFormat="1" ht="159" customHeight="1" spans="1:6">
      <c r="A532" s="12">
        <v>89</v>
      </c>
      <c r="B532" s="13"/>
      <c r="C532" s="91" t="s">
        <v>1137</v>
      </c>
      <c r="D532" s="31" t="s">
        <v>250</v>
      </c>
      <c r="E532" s="12"/>
      <c r="F532" s="22" t="s">
        <v>1138</v>
      </c>
    </row>
    <row r="533" s="1" customFormat="1" ht="159" customHeight="1" spans="1:6">
      <c r="A533" s="12">
        <v>91</v>
      </c>
      <c r="B533" s="13"/>
      <c r="C533" s="91" t="s">
        <v>1139</v>
      </c>
      <c r="D533" s="31" t="s">
        <v>12</v>
      </c>
      <c r="E533" s="12"/>
      <c r="F533" s="22" t="s">
        <v>1140</v>
      </c>
    </row>
    <row r="534" s="1" customFormat="1" ht="159" customHeight="1" spans="1:6">
      <c r="A534" s="12">
        <v>92</v>
      </c>
      <c r="B534" s="13"/>
      <c r="C534" s="91" t="s">
        <v>1141</v>
      </c>
      <c r="D534" s="31" t="s">
        <v>12</v>
      </c>
      <c r="E534" s="12"/>
      <c r="F534" s="22" t="s">
        <v>1142</v>
      </c>
    </row>
    <row r="535" s="1" customFormat="1" ht="159" customHeight="1" spans="1:6">
      <c r="A535" s="12">
        <v>93</v>
      </c>
      <c r="B535" s="13"/>
      <c r="C535" s="91" t="s">
        <v>1143</v>
      </c>
      <c r="D535" s="31" t="s">
        <v>250</v>
      </c>
      <c r="E535" s="12"/>
      <c r="F535" s="22" t="s">
        <v>1144</v>
      </c>
    </row>
    <row r="536" s="1" customFormat="1" ht="159" customHeight="1" spans="1:6">
      <c r="A536" s="12">
        <v>94</v>
      </c>
      <c r="B536" s="13"/>
      <c r="C536" s="91" t="s">
        <v>1145</v>
      </c>
      <c r="D536" s="31" t="s">
        <v>12</v>
      </c>
      <c r="E536" s="12"/>
      <c r="F536" s="22" t="s">
        <v>1146</v>
      </c>
    </row>
    <row r="537" s="1" customFormat="1" ht="159" customHeight="1" spans="1:6">
      <c r="A537" s="12">
        <v>96</v>
      </c>
      <c r="B537" s="13"/>
      <c r="C537" s="91" t="s">
        <v>1147</v>
      </c>
      <c r="D537" s="31" t="s">
        <v>16</v>
      </c>
      <c r="E537" s="12"/>
      <c r="F537" s="22"/>
    </row>
    <row r="538" s="1" customFormat="1" ht="159" customHeight="1" spans="1:6">
      <c r="A538" s="12">
        <v>97</v>
      </c>
      <c r="B538" s="13"/>
      <c r="C538" s="91" t="s">
        <v>1148</v>
      </c>
      <c r="D538" s="31" t="s">
        <v>12</v>
      </c>
      <c r="E538" s="12"/>
      <c r="F538" s="22" t="s">
        <v>1149</v>
      </c>
    </row>
    <row r="539" s="1" customFormat="1" ht="159" customHeight="1" spans="1:6">
      <c r="A539" s="12">
        <v>98</v>
      </c>
      <c r="B539" s="13"/>
      <c r="C539" s="91" t="s">
        <v>1150</v>
      </c>
      <c r="D539" s="31" t="s">
        <v>12</v>
      </c>
      <c r="E539" s="12"/>
      <c r="F539" s="22" t="s">
        <v>1151</v>
      </c>
    </row>
    <row r="540" s="1" customFormat="1" ht="159" customHeight="1" spans="1:6">
      <c r="A540" s="12">
        <v>99</v>
      </c>
      <c r="B540" s="13"/>
      <c r="C540" s="91" t="s">
        <v>1152</v>
      </c>
      <c r="D540" s="31" t="s">
        <v>12</v>
      </c>
      <c r="E540" s="12"/>
      <c r="F540" s="22" t="s">
        <v>1153</v>
      </c>
    </row>
    <row r="541" s="1" customFormat="1" ht="159" customHeight="1" spans="1:6">
      <c r="A541" s="12">
        <v>101</v>
      </c>
      <c r="B541" s="13"/>
      <c r="C541" s="91" t="s">
        <v>1154</v>
      </c>
      <c r="D541" s="31" t="s">
        <v>12</v>
      </c>
      <c r="E541" s="12"/>
      <c r="F541" s="22" t="s">
        <v>1155</v>
      </c>
    </row>
    <row r="542" s="1" customFormat="1" ht="159" customHeight="1" spans="1:6">
      <c r="A542" s="12">
        <v>102</v>
      </c>
      <c r="B542" s="13"/>
      <c r="C542" s="91" t="s">
        <v>1156</v>
      </c>
      <c r="D542" s="31" t="s">
        <v>12</v>
      </c>
      <c r="E542" s="12"/>
      <c r="F542" s="22" t="s">
        <v>1157</v>
      </c>
    </row>
    <row r="543" s="1" customFormat="1" ht="159" customHeight="1" spans="1:6">
      <c r="A543" s="12">
        <v>103</v>
      </c>
      <c r="B543" s="13"/>
      <c r="C543" s="91" t="s">
        <v>1158</v>
      </c>
      <c r="D543" s="31" t="s">
        <v>250</v>
      </c>
      <c r="E543" s="12"/>
      <c r="F543" s="22" t="s">
        <v>1159</v>
      </c>
    </row>
    <row r="544" s="1" customFormat="1" ht="159" customHeight="1" spans="1:6">
      <c r="A544" s="12">
        <v>104</v>
      </c>
      <c r="B544" s="13"/>
      <c r="C544" s="91" t="s">
        <v>1160</v>
      </c>
      <c r="D544" s="31" t="s">
        <v>250</v>
      </c>
      <c r="E544" s="12"/>
      <c r="F544" s="22" t="s">
        <v>1161</v>
      </c>
    </row>
    <row r="545" s="1" customFormat="1" ht="159" customHeight="1" spans="1:6">
      <c r="A545" s="12">
        <v>105</v>
      </c>
      <c r="B545" s="13"/>
      <c r="C545" s="91" t="s">
        <v>1162</v>
      </c>
      <c r="D545" s="31" t="s">
        <v>16</v>
      </c>
      <c r="E545" s="12"/>
      <c r="F545" s="22" t="s">
        <v>1163</v>
      </c>
    </row>
    <row r="546" s="1" customFormat="1" ht="159" customHeight="1" spans="1:6">
      <c r="A546" s="12">
        <v>106</v>
      </c>
      <c r="B546" s="13"/>
      <c r="C546" s="91" t="s">
        <v>1164</v>
      </c>
      <c r="D546" s="31" t="s">
        <v>16</v>
      </c>
      <c r="E546" s="12"/>
      <c r="F546" s="22" t="s">
        <v>1165</v>
      </c>
    </row>
    <row r="547" s="1" customFormat="1" ht="159" customHeight="1" spans="1:6">
      <c r="A547" s="12">
        <v>107</v>
      </c>
      <c r="B547" s="13"/>
      <c r="C547" s="91" t="s">
        <v>1166</v>
      </c>
      <c r="D547" s="31" t="s">
        <v>16</v>
      </c>
      <c r="E547" s="12"/>
      <c r="F547" s="22"/>
    </row>
    <row r="548" s="1" customFormat="1" ht="159" customHeight="1" spans="1:6">
      <c r="A548" s="12">
        <v>108</v>
      </c>
      <c r="B548" s="13"/>
      <c r="C548" s="91" t="s">
        <v>1167</v>
      </c>
      <c r="D548" s="31" t="s">
        <v>12</v>
      </c>
      <c r="E548" s="12"/>
      <c r="F548" s="22" t="s">
        <v>1168</v>
      </c>
    </row>
    <row r="549" s="1" customFormat="1" ht="159" customHeight="1" spans="1:6">
      <c r="A549" s="12">
        <v>109</v>
      </c>
      <c r="B549" s="13"/>
      <c r="C549" s="91" t="s">
        <v>1169</v>
      </c>
      <c r="D549" s="31" t="s">
        <v>250</v>
      </c>
      <c r="E549" s="12"/>
      <c r="F549" s="22" t="s">
        <v>1170</v>
      </c>
    </row>
    <row r="550" s="1" customFormat="1" ht="159" customHeight="1" spans="1:6">
      <c r="A550" s="12">
        <v>110</v>
      </c>
      <c r="B550" s="13"/>
      <c r="C550" s="91" t="s">
        <v>1171</v>
      </c>
      <c r="D550" s="31" t="s">
        <v>12</v>
      </c>
      <c r="E550" s="12"/>
      <c r="F550" s="22" t="s">
        <v>1172</v>
      </c>
    </row>
    <row r="551" s="1" customFormat="1" ht="159" customHeight="1" spans="1:6">
      <c r="A551" s="12">
        <v>111</v>
      </c>
      <c r="B551" s="13"/>
      <c r="C551" s="91" t="s">
        <v>1173</v>
      </c>
      <c r="D551" s="31" t="s">
        <v>12</v>
      </c>
      <c r="E551" s="12"/>
      <c r="F551" s="22"/>
    </row>
    <row r="552" s="1" customFormat="1" ht="159" customHeight="1" spans="1:6">
      <c r="A552" s="12">
        <v>112</v>
      </c>
      <c r="B552" s="13"/>
      <c r="C552" s="91" t="s">
        <v>1174</v>
      </c>
      <c r="D552" s="31" t="s">
        <v>12</v>
      </c>
      <c r="E552" s="12"/>
      <c r="F552" s="22" t="s">
        <v>1175</v>
      </c>
    </row>
    <row r="553" s="1" customFormat="1" ht="159" customHeight="1" spans="1:6">
      <c r="A553" s="12">
        <v>113</v>
      </c>
      <c r="B553" s="13"/>
      <c r="C553" s="91" t="s">
        <v>1176</v>
      </c>
      <c r="D553" s="31" t="s">
        <v>12</v>
      </c>
      <c r="E553" s="12"/>
      <c r="F553" s="22" t="s">
        <v>1177</v>
      </c>
    </row>
    <row r="554" s="1" customFormat="1" ht="159" customHeight="1" spans="1:6">
      <c r="A554" s="12">
        <v>114</v>
      </c>
      <c r="B554" s="13"/>
      <c r="C554" s="91" t="s">
        <v>1178</v>
      </c>
      <c r="D554" s="31" t="s">
        <v>250</v>
      </c>
      <c r="E554" s="12"/>
      <c r="F554" s="22" t="s">
        <v>1179</v>
      </c>
    </row>
    <row r="555" s="1" customFormat="1" ht="159" customHeight="1" spans="1:6">
      <c r="A555" s="12">
        <v>115</v>
      </c>
      <c r="B555" s="13"/>
      <c r="C555" s="91" t="s">
        <v>1180</v>
      </c>
      <c r="D555" s="31" t="s">
        <v>250</v>
      </c>
      <c r="E555" s="12"/>
      <c r="F555" s="22" t="s">
        <v>1181</v>
      </c>
    </row>
    <row r="556" s="1" customFormat="1" ht="159" customHeight="1" spans="1:6">
      <c r="A556" s="12">
        <v>116</v>
      </c>
      <c r="B556" s="13"/>
      <c r="C556" s="91" t="s">
        <v>1182</v>
      </c>
      <c r="D556" s="31" t="s">
        <v>250</v>
      </c>
      <c r="E556" s="40" t="s">
        <v>1183</v>
      </c>
      <c r="F556" s="22" t="s">
        <v>1184</v>
      </c>
    </row>
    <row r="557" s="1" customFormat="1" ht="159" customHeight="1" spans="1:6">
      <c r="A557" s="12">
        <v>117</v>
      </c>
      <c r="B557" s="13"/>
      <c r="C557" s="91" t="s">
        <v>1185</v>
      </c>
      <c r="D557" s="31" t="s">
        <v>250</v>
      </c>
      <c r="E557" s="40" t="s">
        <v>1186</v>
      </c>
      <c r="F557" s="22" t="s">
        <v>1187</v>
      </c>
    </row>
    <row r="558" s="1" customFormat="1" ht="159" customHeight="1" spans="1:6">
      <c r="A558" s="12">
        <v>118</v>
      </c>
      <c r="B558" s="13"/>
      <c r="C558" s="91" t="s">
        <v>1188</v>
      </c>
      <c r="D558" s="31" t="s">
        <v>12</v>
      </c>
      <c r="E558" s="12"/>
      <c r="F558" s="22"/>
    </row>
    <row r="559" s="1" customFormat="1" ht="159" customHeight="1" spans="1:6">
      <c r="A559" s="12">
        <v>121</v>
      </c>
      <c r="B559" s="13"/>
      <c r="C559" s="91" t="s">
        <v>1189</v>
      </c>
      <c r="D559" s="31" t="s">
        <v>12</v>
      </c>
      <c r="E559" s="40" t="s">
        <v>1190</v>
      </c>
      <c r="F559" s="22" t="s">
        <v>1191</v>
      </c>
    </row>
    <row r="560" s="1" customFormat="1" ht="159" customHeight="1" spans="1:6">
      <c r="A560" s="12">
        <v>122</v>
      </c>
      <c r="B560" s="13"/>
      <c r="C560" s="91" t="s">
        <v>1192</v>
      </c>
      <c r="D560" s="31" t="s">
        <v>250</v>
      </c>
      <c r="E560" s="12"/>
      <c r="F560" s="22" t="s">
        <v>1193</v>
      </c>
    </row>
    <row r="561" s="1" customFormat="1" ht="159" customHeight="1" spans="1:6">
      <c r="A561" s="12">
        <v>123</v>
      </c>
      <c r="B561" s="13"/>
      <c r="C561" s="91" t="s">
        <v>1194</v>
      </c>
      <c r="D561" s="31" t="s">
        <v>250</v>
      </c>
      <c r="E561" s="12"/>
      <c r="F561" s="22" t="s">
        <v>1195</v>
      </c>
    </row>
    <row r="562" s="1" customFormat="1" ht="159" customHeight="1" spans="1:6">
      <c r="A562" s="12">
        <v>124</v>
      </c>
      <c r="B562" s="13"/>
      <c r="C562" s="91" t="s">
        <v>1196</v>
      </c>
      <c r="D562" s="31" t="s">
        <v>12</v>
      </c>
      <c r="E562" s="12"/>
      <c r="F562" s="22" t="s">
        <v>1197</v>
      </c>
    </row>
    <row r="563" s="1" customFormat="1" ht="159" customHeight="1" spans="1:6">
      <c r="A563" s="12">
        <v>125</v>
      </c>
      <c r="B563" s="13"/>
      <c r="C563" s="91" t="s">
        <v>1198</v>
      </c>
      <c r="D563" s="31" t="s">
        <v>250</v>
      </c>
      <c r="E563" s="12"/>
      <c r="F563" s="22" t="s">
        <v>1199</v>
      </c>
    </row>
    <row r="564" s="1" customFormat="1" ht="159" customHeight="1" spans="1:6">
      <c r="A564" s="12">
        <v>126</v>
      </c>
      <c r="B564" s="13"/>
      <c r="C564" s="91" t="s">
        <v>1200</v>
      </c>
      <c r="D564" s="31" t="s">
        <v>12</v>
      </c>
      <c r="E564" s="12"/>
      <c r="F564" s="22" t="s">
        <v>1201</v>
      </c>
    </row>
    <row r="565" s="1" customFormat="1" ht="159" customHeight="1" spans="1:6">
      <c r="A565" s="12">
        <v>127</v>
      </c>
      <c r="B565" s="13"/>
      <c r="C565" s="91" t="s">
        <v>1202</v>
      </c>
      <c r="D565" s="31" t="s">
        <v>250</v>
      </c>
      <c r="E565" s="12"/>
      <c r="F565" s="22" t="s">
        <v>1203</v>
      </c>
    </row>
    <row r="566" s="1" customFormat="1" ht="159" customHeight="1" spans="1:6">
      <c r="A566" s="12">
        <v>128</v>
      </c>
      <c r="B566" s="13"/>
      <c r="C566" s="91" t="s">
        <v>1204</v>
      </c>
      <c r="D566" s="31" t="s">
        <v>250</v>
      </c>
      <c r="E566" s="12"/>
      <c r="F566" s="22" t="s">
        <v>1205</v>
      </c>
    </row>
    <row r="567" s="1" customFormat="1" ht="159" customHeight="1" spans="1:6">
      <c r="A567" s="12">
        <v>129</v>
      </c>
      <c r="B567" s="13"/>
      <c r="C567" s="91" t="s">
        <v>1206</v>
      </c>
      <c r="D567" s="31"/>
      <c r="E567" s="12"/>
      <c r="F567" s="22"/>
    </row>
    <row r="568" s="1" customFormat="1" ht="159" customHeight="1" spans="1:6">
      <c r="A568" s="12">
        <v>130</v>
      </c>
      <c r="B568" s="13"/>
      <c r="C568" s="91" t="s">
        <v>1207</v>
      </c>
      <c r="D568" s="31"/>
      <c r="E568" s="12"/>
      <c r="F568" s="22"/>
    </row>
    <row r="569" s="1" customFormat="1" ht="159" customHeight="1" spans="1:6">
      <c r="A569" s="12">
        <v>131</v>
      </c>
      <c r="B569" s="13"/>
      <c r="C569" s="91" t="s">
        <v>1208</v>
      </c>
      <c r="D569" s="31" t="s">
        <v>250</v>
      </c>
      <c r="E569" s="12"/>
      <c r="F569" s="22"/>
    </row>
    <row r="570" s="1" customFormat="1" ht="159" customHeight="1" spans="1:6">
      <c r="A570" s="12">
        <v>132</v>
      </c>
      <c r="B570" s="13"/>
      <c r="C570" s="91" t="s">
        <v>1209</v>
      </c>
      <c r="D570" s="31" t="s">
        <v>12</v>
      </c>
      <c r="E570" s="12"/>
      <c r="F570" s="22" t="s">
        <v>1210</v>
      </c>
    </row>
    <row r="571" s="1" customFormat="1" ht="159" customHeight="1" spans="1:6">
      <c r="A571" s="12">
        <v>133</v>
      </c>
      <c r="B571" s="13"/>
      <c r="C571" s="91" t="s">
        <v>1211</v>
      </c>
      <c r="D571" s="31" t="s">
        <v>16</v>
      </c>
      <c r="E571" s="40" t="s">
        <v>1212</v>
      </c>
      <c r="F571" s="22" t="s">
        <v>1213</v>
      </c>
    </row>
    <row r="572" s="1" customFormat="1" ht="159" customHeight="1" spans="1:6">
      <c r="A572" s="12">
        <v>134</v>
      </c>
      <c r="B572" s="13"/>
      <c r="C572" s="91" t="s">
        <v>1214</v>
      </c>
      <c r="D572" s="31" t="s">
        <v>16</v>
      </c>
      <c r="E572" s="40" t="s">
        <v>1215</v>
      </c>
      <c r="F572" s="22" t="s">
        <v>1216</v>
      </c>
    </row>
    <row r="573" s="1" customFormat="1" ht="159" customHeight="1" spans="1:6">
      <c r="A573" s="12">
        <v>135</v>
      </c>
      <c r="B573" s="13"/>
      <c r="C573" s="91" t="s">
        <v>1217</v>
      </c>
      <c r="D573" s="31" t="s">
        <v>8</v>
      </c>
      <c r="E573" s="12"/>
      <c r="F573" s="22" t="s">
        <v>1218</v>
      </c>
    </row>
    <row r="574" s="1" customFormat="1" ht="159" customHeight="1" spans="1:6">
      <c r="A574" s="12">
        <v>136</v>
      </c>
      <c r="B574" s="13"/>
      <c r="C574" s="91" t="s">
        <v>1219</v>
      </c>
      <c r="D574" s="31" t="s">
        <v>12</v>
      </c>
      <c r="E574" s="40" t="s">
        <v>1220</v>
      </c>
      <c r="F574" s="22" t="s">
        <v>1221</v>
      </c>
    </row>
    <row r="575" s="1" customFormat="1" ht="159" customHeight="1" spans="1:6">
      <c r="A575" s="12">
        <v>137</v>
      </c>
      <c r="B575" s="13"/>
      <c r="C575" s="91" t="s">
        <v>1222</v>
      </c>
      <c r="D575" s="31" t="s">
        <v>16</v>
      </c>
      <c r="E575" s="40" t="s">
        <v>1220</v>
      </c>
      <c r="F575" s="22" t="s">
        <v>1223</v>
      </c>
    </row>
    <row r="576" s="1" customFormat="1" ht="159" customHeight="1" spans="1:6">
      <c r="A576" s="12">
        <v>142</v>
      </c>
      <c r="B576" s="30"/>
      <c r="C576" s="91" t="s">
        <v>1224</v>
      </c>
      <c r="D576" s="31" t="s">
        <v>16</v>
      </c>
      <c r="E576" s="40"/>
      <c r="F576" s="22" t="s">
        <v>1225</v>
      </c>
    </row>
    <row r="577" s="1" customFormat="1" ht="159" customHeight="1" spans="1:6">
      <c r="A577" s="12">
        <v>139</v>
      </c>
      <c r="B577" s="13"/>
      <c r="C577" s="91" t="s">
        <v>1226</v>
      </c>
      <c r="D577" s="31" t="s">
        <v>16</v>
      </c>
      <c r="E577" s="40" t="s">
        <v>1227</v>
      </c>
      <c r="F577" s="22" t="s">
        <v>1228</v>
      </c>
    </row>
    <row r="578" s="1" customFormat="1" ht="159" customHeight="1" spans="1:6">
      <c r="A578" s="12">
        <v>16</v>
      </c>
      <c r="B578" s="13"/>
      <c r="C578" s="38" t="s">
        <v>1229</v>
      </c>
      <c r="D578" s="38" t="s">
        <v>83</v>
      </c>
      <c r="E578" s="87"/>
      <c r="F578" s="17" t="s">
        <v>1230</v>
      </c>
    </row>
    <row r="579" ht="157.5" customHeight="1" spans="1:6">
      <c r="A579" s="12">
        <v>8</v>
      </c>
      <c r="B579" s="30"/>
      <c r="C579" s="31" t="s">
        <v>1231</v>
      </c>
      <c r="D579" s="35" t="s">
        <v>12</v>
      </c>
      <c r="E579" s="35"/>
      <c r="F579" s="34" t="s">
        <v>1232</v>
      </c>
    </row>
    <row r="580" customFormat="1" ht="159" customHeight="1" spans="1:6">
      <c r="A580" s="12">
        <v>28</v>
      </c>
      <c r="B580" s="42"/>
      <c r="C580" s="93" t="s">
        <v>1233</v>
      </c>
      <c r="D580" s="111" t="s">
        <v>12</v>
      </c>
      <c r="E580" s="99" t="s">
        <v>1234</v>
      </c>
      <c r="F580" s="95" t="s">
        <v>1235</v>
      </c>
    </row>
    <row r="581" s="1" customFormat="1" ht="158.25" customHeight="1" spans="1:6">
      <c r="A581" s="12">
        <v>20</v>
      </c>
      <c r="B581" s="13"/>
      <c r="C581" s="18" t="s">
        <v>1236</v>
      </c>
      <c r="D581" s="18" t="s">
        <v>12</v>
      </c>
      <c r="E581" s="23" t="s">
        <v>1237</v>
      </c>
      <c r="F581" s="17" t="s">
        <v>1238</v>
      </c>
    </row>
    <row r="582" s="1" customFormat="1" ht="158.25" customHeight="1" spans="1:6">
      <c r="A582" s="12"/>
      <c r="B582" s="13"/>
      <c r="C582" s="18" t="s">
        <v>1239</v>
      </c>
      <c r="D582" s="18" t="s">
        <v>738</v>
      </c>
      <c r="E582" s="23"/>
      <c r="F582" s="17"/>
    </row>
    <row r="583" s="1" customFormat="1" ht="158.25" customHeight="1" spans="1:6">
      <c r="A583" s="12"/>
      <c r="B583" s="13"/>
      <c r="C583" s="18" t="s">
        <v>1240</v>
      </c>
      <c r="D583" s="18" t="s">
        <v>396</v>
      </c>
      <c r="E583" s="23"/>
      <c r="F583" s="17"/>
    </row>
    <row r="584" s="1" customFormat="1" ht="158.25" customHeight="1" spans="1:6">
      <c r="A584" s="12"/>
      <c r="B584" s="13"/>
      <c r="C584" s="18" t="s">
        <v>1241</v>
      </c>
      <c r="D584" s="18" t="s">
        <v>396</v>
      </c>
      <c r="E584" s="23"/>
      <c r="F584" s="17"/>
    </row>
    <row r="585" s="1" customFormat="1" ht="158.25" customHeight="1" spans="1:6">
      <c r="A585" s="12"/>
      <c r="B585" s="13"/>
      <c r="C585" s="18" t="s">
        <v>1242</v>
      </c>
      <c r="D585" s="18" t="s">
        <v>250</v>
      </c>
      <c r="E585" s="23"/>
      <c r="F585" s="17" t="s">
        <v>1243</v>
      </c>
    </row>
    <row r="586" s="1" customFormat="1" ht="158.25" customHeight="1" spans="1:6">
      <c r="A586" s="12"/>
      <c r="B586" s="13"/>
      <c r="C586" s="18" t="s">
        <v>1244</v>
      </c>
      <c r="D586" s="18" t="s">
        <v>12</v>
      </c>
      <c r="E586" s="23"/>
      <c r="F586" s="17" t="s">
        <v>1245</v>
      </c>
    </row>
    <row r="587" ht="45" customHeight="1" spans="1:6">
      <c r="A587" s="10" t="s">
        <v>1246</v>
      </c>
      <c r="B587" s="11"/>
      <c r="C587" s="11"/>
      <c r="D587" s="11"/>
      <c r="E587" s="11"/>
      <c r="F587" s="11"/>
    </row>
    <row r="588" ht="157.5" customHeight="1" spans="1:6">
      <c r="A588" s="35">
        <v>1</v>
      </c>
      <c r="B588" s="30"/>
      <c r="C588" s="31" t="s">
        <v>1247</v>
      </c>
      <c r="D588" s="35" t="s">
        <v>16</v>
      </c>
      <c r="E588" s="35"/>
      <c r="F588" s="34" t="s">
        <v>1248</v>
      </c>
    </row>
    <row r="589" ht="157.5" customHeight="1" spans="1:6">
      <c r="A589" s="35">
        <v>2</v>
      </c>
      <c r="B589" s="30"/>
      <c r="C589" s="31">
        <v>971260710</v>
      </c>
      <c r="D589" s="31" t="s">
        <v>403</v>
      </c>
      <c r="E589" s="35"/>
      <c r="F589" s="34" t="s">
        <v>1249</v>
      </c>
    </row>
    <row r="590" ht="157.5" customHeight="1" spans="1:6">
      <c r="A590" s="35">
        <v>3</v>
      </c>
      <c r="B590" s="30"/>
      <c r="C590" s="31" t="s">
        <v>1250</v>
      </c>
      <c r="D590" s="31" t="s">
        <v>16</v>
      </c>
      <c r="E590" s="35"/>
      <c r="F590" s="34" t="s">
        <v>1251</v>
      </c>
    </row>
    <row r="591" ht="157.5" customHeight="1" spans="1:6">
      <c r="A591" s="35">
        <v>4</v>
      </c>
      <c r="B591" s="30"/>
      <c r="C591" s="31" t="s">
        <v>1252</v>
      </c>
      <c r="D591" s="31" t="s">
        <v>16</v>
      </c>
      <c r="E591" s="35"/>
      <c r="F591" s="34" t="s">
        <v>1253</v>
      </c>
    </row>
    <row r="592" ht="157.5" customHeight="1" spans="1:6">
      <c r="A592" s="35">
        <v>5</v>
      </c>
      <c r="B592" s="30"/>
      <c r="C592" s="31">
        <v>99157310302</v>
      </c>
      <c r="D592" s="31" t="s">
        <v>16</v>
      </c>
      <c r="E592" s="35"/>
      <c r="F592" s="34" t="s">
        <v>1254</v>
      </c>
    </row>
    <row r="593" ht="157.5" customHeight="1" spans="1:6">
      <c r="A593" s="35">
        <v>6</v>
      </c>
      <c r="B593" s="30"/>
      <c r="C593" s="31">
        <v>99157310502</v>
      </c>
      <c r="D593" s="31" t="s">
        <v>16</v>
      </c>
      <c r="E593" s="35"/>
      <c r="F593" s="34" t="s">
        <v>1255</v>
      </c>
    </row>
    <row r="594" ht="157.5" customHeight="1" spans="1:6">
      <c r="A594" s="35">
        <v>7</v>
      </c>
      <c r="B594" s="30"/>
      <c r="C594" s="31" t="s">
        <v>1256</v>
      </c>
      <c r="D594" s="31"/>
      <c r="E594" s="35"/>
      <c r="F594" s="34" t="s">
        <v>1257</v>
      </c>
    </row>
    <row r="595" customFormat="1" ht="157.5" customHeight="1" spans="1:71">
      <c r="A595" s="35">
        <v>8</v>
      </c>
      <c r="B595" s="43"/>
      <c r="C595" s="44" t="s">
        <v>1258</v>
      </c>
      <c r="D595" s="31" t="s">
        <v>12</v>
      </c>
      <c r="E595" s="35"/>
      <c r="F595" s="43" t="s">
        <v>1259</v>
      </c>
      <c r="G595" s="7"/>
      <c r="H595" s="7"/>
      <c r="I595" s="7"/>
      <c r="J595" s="7"/>
      <c r="K595" s="7"/>
      <c r="L595" s="7"/>
      <c r="M595" s="7"/>
      <c r="N595" s="7"/>
      <c r="O595" s="7"/>
      <c r="P595" s="7"/>
      <c r="Q595" s="7"/>
      <c r="R595" s="7"/>
      <c r="S595" s="7"/>
      <c r="T595" s="7"/>
      <c r="U595" s="7"/>
      <c r="V595" s="7"/>
      <c r="W595" s="7"/>
      <c r="X595" s="7"/>
      <c r="Y595" s="7"/>
      <c r="Z595" s="7"/>
      <c r="AA595" s="7"/>
      <c r="AB595" s="7"/>
      <c r="AC595" s="7"/>
      <c r="AD595" s="7"/>
      <c r="AE595" s="7"/>
      <c r="AF595" s="7"/>
      <c r="AG595" s="7"/>
      <c r="AH595" s="7"/>
      <c r="AI595" s="7"/>
      <c r="AJ595" s="7"/>
      <c r="AK595" s="7"/>
      <c r="AL595" s="7"/>
      <c r="AM595" s="7"/>
      <c r="AN595" s="7"/>
      <c r="AO595" s="7"/>
      <c r="AP595" s="7"/>
      <c r="AQ595" s="7"/>
      <c r="AR595" s="7"/>
      <c r="AS595" s="7"/>
      <c r="AT595" s="7"/>
      <c r="AU595" s="7"/>
      <c r="AV595" s="7"/>
      <c r="AW595" s="7"/>
      <c r="AX595" s="7"/>
      <c r="AY595" s="7"/>
      <c r="AZ595" s="7"/>
      <c r="BA595" s="7"/>
      <c r="BB595" s="7"/>
      <c r="BC595" s="7"/>
      <c r="BD595" s="7"/>
      <c r="BE595" s="7"/>
      <c r="BF595" s="7"/>
      <c r="BG595" s="7"/>
      <c r="BH595" s="7"/>
      <c r="BI595" s="7"/>
      <c r="BJ595" s="7"/>
      <c r="BK595" s="7"/>
      <c r="BL595" s="7"/>
      <c r="BM595" s="7"/>
      <c r="BN595" s="7"/>
      <c r="BO595" s="7"/>
      <c r="BP595" s="7"/>
      <c r="BQ595" s="7"/>
      <c r="BR595" s="7"/>
      <c r="BS595" s="7"/>
    </row>
    <row r="596" customFormat="1" ht="157.5" customHeight="1" spans="1:71">
      <c r="A596" s="35">
        <v>9</v>
      </c>
      <c r="B596" s="43"/>
      <c r="C596" s="44">
        <v>97057309909</v>
      </c>
      <c r="D596" s="31" t="s">
        <v>12</v>
      </c>
      <c r="E596" s="35"/>
      <c r="F596" s="43" t="s">
        <v>1260</v>
      </c>
      <c r="G596" s="7"/>
      <c r="H596" s="7"/>
      <c r="I596" s="7"/>
      <c r="J596" s="7"/>
      <c r="K596" s="7"/>
      <c r="L596" s="7"/>
      <c r="M596" s="7"/>
      <c r="N596" s="7"/>
      <c r="O596" s="7"/>
      <c r="P596" s="7"/>
      <c r="Q596" s="7"/>
      <c r="R596" s="7"/>
      <c r="S596" s="7"/>
      <c r="T596" s="7"/>
      <c r="U596" s="7"/>
      <c r="V596" s="7"/>
      <c r="W596" s="7"/>
      <c r="X596" s="7"/>
      <c r="Y596" s="7"/>
      <c r="Z596" s="7"/>
      <c r="AA596" s="7"/>
      <c r="AB596" s="7"/>
      <c r="AC596" s="7"/>
      <c r="AD596" s="7"/>
      <c r="AE596" s="7"/>
      <c r="AF596" s="7"/>
      <c r="AG596" s="7"/>
      <c r="AH596" s="7"/>
      <c r="AI596" s="7"/>
      <c r="AJ596" s="7"/>
      <c r="AK596" s="7"/>
      <c r="AL596" s="7"/>
      <c r="AM596" s="7"/>
      <c r="AN596" s="7"/>
      <c r="AO596" s="7"/>
      <c r="AP596" s="7"/>
      <c r="AQ596" s="7"/>
      <c r="AR596" s="7"/>
      <c r="AS596" s="7"/>
      <c r="AT596" s="7"/>
      <c r="AU596" s="7"/>
      <c r="AV596" s="7"/>
      <c r="AW596" s="7"/>
      <c r="AX596" s="7"/>
      <c r="AY596" s="7"/>
      <c r="AZ596" s="7"/>
      <c r="BA596" s="7"/>
      <c r="BB596" s="7"/>
      <c r="BC596" s="7"/>
      <c r="BD596" s="7"/>
      <c r="BE596" s="7"/>
      <c r="BF596" s="7"/>
      <c r="BG596" s="7"/>
      <c r="BH596" s="7"/>
      <c r="BI596" s="7"/>
      <c r="BJ596" s="7"/>
      <c r="BK596" s="7"/>
      <c r="BL596" s="7"/>
      <c r="BM596" s="7"/>
      <c r="BN596" s="7"/>
      <c r="BO596" s="7"/>
      <c r="BP596" s="7"/>
      <c r="BQ596" s="7"/>
      <c r="BR596" s="7"/>
      <c r="BS596" s="7"/>
    </row>
  </sheetData>
  <mergeCells count="3">
    <mergeCell ref="B88:B89"/>
    <mergeCell ref="E88:E89"/>
    <mergeCell ref="F215:F216"/>
  </mergeCells>
  <printOptions horizontalCentered="1"/>
  <pageMargins left="0.236220472440945" right="0.236220472440945" top="0.78740157480315" bottom="0" header="0.118110236220472" footer="0.118110236220472"/>
  <pageSetup paperSize="9" scale="85" orientation="portrait"/>
  <headerFooter>
    <oddHeader>&amp;R&amp;G</oddHeader>
    <oddFooter>&amp;C&amp;18page &amp;P of &amp;N</oddFooter>
  </headerFooter>
  <drawing r:id="rId1"/>
  <legacyDrawingHF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AC HOSE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三劲汽配尹</cp:lastModifiedBy>
  <dcterms:created xsi:type="dcterms:W3CDTF">2020-07-16T01:57:00Z</dcterms:created>
  <cp:lastPrinted>2021-01-08T08:09:00Z</cp:lastPrinted>
  <dcterms:modified xsi:type="dcterms:W3CDTF">2025-09-26T12:28:17Z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45A124992BE2401484BCEFA14CA6B618</vt:lpwstr>
  </property>
</Properties>
</file>