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39" name="ID_74A8E6B90B90489A8F7E4B41C351FBD2" descr="CE40703A2C443347658EC47E7513EA7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9005" y="1127147225"/>
          <a:ext cx="1986280" cy="1490345"/>
        </a:xfrm>
        <a:prstGeom prst="rect">
          <a:avLst/>
        </a:prstGeom>
      </xdr:spPr>
    </xdr:pic>
  </etc:cellImage>
  <etc:cellImage>
    <xdr:pic>
      <xdr:nvPicPr>
        <xdr:cNvPr id="1003" name="ID_7F9140DE032E4B6B8D55F163F9A02F94" descr="C:/Users/Administrator/AppData/Local/Temp/picturecompress_20210420160536/output_545.pngoutput_5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88215" y="625268625"/>
          <a:ext cx="1892935" cy="9169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2" name="ID_9A29985C16034BAE82025DFFF6388147" descr="C:/Users/Administrator/AppData/Local/Temp/picturecompress_20210420160536/output_418.pngoutput_4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387580" y="641655435"/>
          <a:ext cx="1894205" cy="123253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02" name="ID_AC41BF23E1C3408FBD1477159CEAA23E" descr="C:/Users/Administrator/AppData/Local/Temp/picturecompress_20210420160536/output_192.pngoutput_1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655550" y="231371140"/>
          <a:ext cx="1053465" cy="1026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9" name="ID_601BD794D26D41FB812375EE6D50F810" descr="C:/Users/Administrator/AppData/Local/Temp/picturecompress_20210420160536/output_189.pngoutput_1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672060" y="227112830"/>
          <a:ext cx="1002665" cy="1001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3" name="ID_8AF979E741994AC4824FD88E16DFAFB9" descr="C:/Users/Administrator/AppData/Local/Temp/picturecompress_20210420160536/output_399.pngoutput_39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387580" y="618716695"/>
          <a:ext cx="1895475" cy="118173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42" name="ID_C0E48F995CC34FD49DAADFEAB50974D7" descr="C:/Users/Administrator/AppData/Local/Temp/picturecompress_20210420160536/output_1130.pngoutput_113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225655" y="1164536660"/>
          <a:ext cx="1717675" cy="717550"/>
        </a:xfrm>
        <a:prstGeom prst="rect">
          <a:avLst/>
        </a:prstGeom>
      </xdr:spPr>
    </xdr:pic>
  </etc:cellImage>
  <etc:cellImage>
    <xdr:pic>
      <xdr:nvPicPr>
        <xdr:cNvPr id="760" name="ID_31EE1D00A5E6411FA19185B3415599C3" descr="C:/Users/Administrator/AppData/Local/Temp/picturecompress_20210420160536/output_260.pngoutput_26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439650" y="602199075"/>
          <a:ext cx="1731010" cy="105791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01" name="ID_7D851B715D17497F9EE694E97A9DD218" descr="C:/Users/Administrator/AppData/Local/Temp/picturecompress_20210818153047/output_26.pngoutput_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299950" y="1359657555"/>
          <a:ext cx="1551940" cy="926465"/>
        </a:xfrm>
        <a:prstGeom prst="rect">
          <a:avLst/>
        </a:prstGeom>
      </xdr:spPr>
    </xdr:pic>
  </etc:cellImage>
  <etc:cellImage>
    <xdr:pic>
      <xdr:nvPicPr>
        <xdr:cNvPr id="804" name="ID_F815AB58D3C44791A5C0757997352571" descr="C:/Users/Administrator/AppData/Local/Temp/picturecompress_20210420160536/output_305.pngoutput_3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393930" y="610566470"/>
          <a:ext cx="1876425" cy="113220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59" name="ID_B0B2F1CC9C5945D0ACBABB785C903F16" descr="C:/Users/Administrator/AppData/Local/Temp/picturecompress_20210420160536/output_490.pngoutput_49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516485" y="235268135"/>
          <a:ext cx="1491615" cy="141287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42" name="ID_87D3E4752C8C41A6ABB2A37F1D6EBD33" descr="C:/Users/Administrator/AppData/Local/Temp/picturecompress_20210818153047/output_115.pngoutput_1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414885" y="1443784895"/>
          <a:ext cx="1293495" cy="885825"/>
        </a:xfrm>
        <a:prstGeom prst="rect">
          <a:avLst/>
        </a:prstGeom>
      </xdr:spPr>
    </xdr:pic>
  </etc:cellImage>
  <etc:cellImage>
    <xdr:pic>
      <xdr:nvPicPr>
        <xdr:cNvPr id="24" name="ID_DC3DFEF6A5F34D1386F6249E1D44B0E4" descr="C:/Users/Administrator/AppData/Local/Temp/picturecompress_20210420160536/output_1110.pngoutput_111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280265" y="1147827905"/>
          <a:ext cx="1597025" cy="788035"/>
        </a:xfrm>
        <a:prstGeom prst="rect">
          <a:avLst/>
        </a:prstGeom>
      </xdr:spPr>
    </xdr:pic>
  </etc:cellImage>
  <etc:cellImage>
    <xdr:pic>
      <xdr:nvPicPr>
        <xdr:cNvPr id="66" name="ID_CD5DC7ACB9254B4C86CE2DB7F197C4D7" descr="C:/Users/Administrator/AppData/Local/Temp/picturecompress_20210420160536/output_1149.jpgoutput_114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rot="5400000">
          <a:off x="12611100" y="1234779725"/>
          <a:ext cx="906145" cy="1604010"/>
        </a:xfrm>
        <a:prstGeom prst="rect">
          <a:avLst/>
        </a:prstGeom>
      </xdr:spPr>
    </xdr:pic>
  </etc:cellImage>
  <etc:cellImage>
    <xdr:pic>
      <xdr:nvPicPr>
        <xdr:cNvPr id="128" name="ID_5C0024A80F7F472EA2D9F4505BF28C48" descr="C:/Users/Administrator/AppData/Local/Temp/picturecompress_20210420160536/output_1226.jpgoutput_12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5400000">
          <a:off x="12573000" y="1140164090"/>
          <a:ext cx="963930" cy="1282065"/>
        </a:xfrm>
        <a:prstGeom prst="rect">
          <a:avLst/>
        </a:prstGeom>
      </xdr:spPr>
    </xdr:pic>
  </etc:cellImage>
  <etc:cellImage>
    <xdr:pic>
      <xdr:nvPicPr>
        <xdr:cNvPr id="823" name="ID_3D7164F9287242B1918523931D4BC9D7" descr="C:/Users/Administrator/AppData/Local/Temp/picturecompress_20210420160536/output_325.pngoutput_3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352655" y="613625265"/>
          <a:ext cx="2003425" cy="108902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41" name="ID_3077FE25CA3B4127A2DFDFCC9F8B1F28" descr="C:/Users/Administrator/AppData/Local/Temp/picturecompress_20210420160536/output_1129.pngoutput_112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197080" y="1163515580"/>
          <a:ext cx="1781810" cy="783590"/>
        </a:xfrm>
        <a:prstGeom prst="rect">
          <a:avLst/>
        </a:prstGeom>
      </xdr:spPr>
    </xdr:pic>
  </etc:cellImage>
  <etc:cellImage>
    <xdr:pic>
      <xdr:nvPicPr>
        <xdr:cNvPr id="46" name="ID_AD330B6378084FF1BD9D663276B24AA2" descr="C:/Users/Administrator/AppData/Local/Temp/picturecompress_20210420160536/output_1134.jpgoutput_113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426950" y="1169510615"/>
          <a:ext cx="1267460" cy="974090"/>
        </a:xfrm>
        <a:prstGeom prst="rect">
          <a:avLst/>
        </a:prstGeom>
      </xdr:spPr>
    </xdr:pic>
  </etc:cellImage>
  <etc:cellImage>
    <xdr:pic>
      <xdr:nvPicPr>
        <xdr:cNvPr id="860" name="ID_C56CE757242145CA855DFBC2C53123BF" descr="C:/Users/Administrator/AppData/Local/Temp/picturecompress_20210420160536/output_364.pngoutput_36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618720" y="607477195"/>
          <a:ext cx="1170940" cy="13442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98" name="ID_045E10D086B54E9396AC82CCB6F23F74" descr="C:/Users/Administrator/AppData/Local/Temp/picturecompress_20210420160536/output_404.pngoutput_40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461875" y="626242715"/>
          <a:ext cx="1662430" cy="125031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357" name="ID_AB890C53BA454016A7417B1F7FED18FB" descr="702729ee50014b2f9826e299e6fb8f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5400000">
          <a:off x="12712065" y="1183937815"/>
          <a:ext cx="994410" cy="1762760"/>
        </a:xfrm>
        <a:prstGeom prst="rect">
          <a:avLst/>
        </a:prstGeom>
      </xdr:spPr>
    </xdr:pic>
  </etc:cellImage>
  <etc:cellImage>
    <xdr:pic>
      <xdr:nvPicPr>
        <xdr:cNvPr id="358" name="ID_ED0F0E5289FE453E9430E7754609C451" descr="8739e622e8a7c69651dc043f1c1958d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5400000">
          <a:off x="12732385" y="1184844595"/>
          <a:ext cx="1165225" cy="2066290"/>
        </a:xfrm>
        <a:prstGeom prst="rect">
          <a:avLst/>
        </a:prstGeom>
      </xdr:spPr>
    </xdr:pic>
  </etc:cellImage>
  <etc:cellImage>
    <xdr:pic>
      <xdr:nvPicPr>
        <xdr:cNvPr id="1453" name="ID_8EFD201404EF4E909E7C370E6779FED1" descr="C:/Users/Administrator/AppData/Local/Temp/picturecompress_20210420160536/output_1008.jpgoutput_1008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11939905" y="675787320"/>
          <a:ext cx="3293745" cy="1454150"/>
        </a:xfrm>
        <a:prstGeom prst="rect">
          <a:avLst/>
        </a:prstGeom>
        <a:noFill/>
      </xdr:spPr>
    </xdr:pic>
  </etc:cellImage>
  <etc:cellImage>
    <xdr:pic>
      <xdr:nvPicPr>
        <xdr:cNvPr id="355" name="ID_784514A43BF34D5FA82AB218B903D629" descr="61976F860B5DD1D965512AC5B9B04BBD"/>
        <xdr:cNvPicPr>
          <a:picLocks noChangeAspect="1"/>
        </xdr:cNvPicPr>
      </xdr:nvPicPr>
      <xdr:blipFill>
        <a:blip r:embed="rId24"/>
        <a:srcRect l="28122" t="22386" r="34416" b="26708"/>
        <a:stretch>
          <a:fillRect/>
        </a:stretch>
      </xdr:blipFill>
      <xdr:spPr>
        <a:xfrm rot="5400000">
          <a:off x="12499340" y="1442227875"/>
          <a:ext cx="1130935" cy="1508125"/>
        </a:xfrm>
        <a:prstGeom prst="rect">
          <a:avLst/>
        </a:prstGeom>
      </xdr:spPr>
    </xdr:pic>
  </etc:cellImage>
  <etc:cellImage>
    <xdr:pic>
      <xdr:nvPicPr>
        <xdr:cNvPr id="231" name="ID_6760E92530B2418AB7F5E18CB2BF46B0" descr="C:/Users/Administrator/AppData/Local/Temp/picturecompress_20210818153047/output_79.pngoutput_7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277725" y="1428475045"/>
          <a:ext cx="1601470" cy="773430"/>
        </a:xfrm>
        <a:prstGeom prst="rect">
          <a:avLst/>
        </a:prstGeom>
      </xdr:spPr>
    </xdr:pic>
  </etc:cellImage>
  <etc:cellImage>
    <xdr:pic>
      <xdr:nvPicPr>
        <xdr:cNvPr id="84" name="ID_52D6089B4382468BA92FF836749BC276" descr="C:/Users/Administrator/AppData/Local/Temp/picturecompress_20210420160536/output_1172.jpgoutput_117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277090" y="1244619050"/>
          <a:ext cx="1602740" cy="1203325"/>
        </a:xfrm>
        <a:prstGeom prst="rect">
          <a:avLst/>
        </a:prstGeom>
      </xdr:spPr>
    </xdr:pic>
  </etc:cellImage>
  <etc:cellImage>
    <xdr:pic>
      <xdr:nvPicPr>
        <xdr:cNvPr id="62" name="ID_4D2F5D922FE445E7B6DD7B57928AD22B" descr="C:/Users/Administrator/AppData/Local/Temp/picturecompress_20210420160536/output_1145.jpgoutput_114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rot="5400000">
          <a:off x="12577445" y="1230646510"/>
          <a:ext cx="966470" cy="1289050"/>
        </a:xfrm>
        <a:prstGeom prst="rect">
          <a:avLst/>
        </a:prstGeom>
      </xdr:spPr>
    </xdr:pic>
  </etc:cellImage>
  <etc:cellImage>
    <xdr:pic>
      <xdr:nvPicPr>
        <xdr:cNvPr id="762" name="ID_EDEE7136F4294CFCA10D8824FEFB5C64" descr="C:/Users/Administrator/AppData/Local/Temp/picturecompress_20210420160536/output_262.pngoutput_26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366625" y="624293265"/>
          <a:ext cx="1960245" cy="92646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34" name="ID_ED4BB769D74E439D852A3D71B4B7D6C7" descr="C:/Users/Administrator/AppData/Local/Temp/picturecompress_20210420160536/output_1227.pngoutput_122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439650" y="1280516870"/>
          <a:ext cx="1239520" cy="7835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8" name="ID_A1E345A02D114C38ABE13901BB8703B4" descr="~TUA1BRY0O[GX_M@MSUP71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423775" y="1295315545"/>
          <a:ext cx="1273810" cy="1174750"/>
        </a:xfrm>
        <a:prstGeom prst="rect">
          <a:avLst/>
        </a:prstGeom>
      </xdr:spPr>
    </xdr:pic>
  </etc:cellImage>
  <etc:cellImage>
    <xdr:pic>
      <xdr:nvPicPr>
        <xdr:cNvPr id="163" name="ID_3A84EAA38B3F44D3B202E312656B1509" descr="IMG_032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5400000">
          <a:off x="12543790" y="1313488610"/>
          <a:ext cx="1024255" cy="1366520"/>
        </a:xfrm>
        <a:prstGeom prst="rect">
          <a:avLst/>
        </a:prstGeom>
      </xdr:spPr>
    </xdr:pic>
  </etc:cellImage>
  <etc:cellImage>
    <xdr:pic>
      <xdr:nvPicPr>
        <xdr:cNvPr id="354" name="ID_BF4715D060E34D43B260696A483AC8A2" descr="14AB51458B0589C4447BCCE13BBCC0A3"/>
        <xdr:cNvPicPr>
          <a:picLocks noChangeAspect="1"/>
        </xdr:cNvPicPr>
      </xdr:nvPicPr>
      <xdr:blipFill>
        <a:blip r:embed="rId32"/>
        <a:srcRect l="20185" t="10811" r="37590" b="7915"/>
        <a:stretch>
          <a:fillRect/>
        </a:stretch>
      </xdr:blipFill>
      <xdr:spPr>
        <a:xfrm rot="16200000">
          <a:off x="12595860" y="1441013755"/>
          <a:ext cx="913130" cy="1217930"/>
        </a:xfrm>
        <a:prstGeom prst="rect">
          <a:avLst/>
        </a:prstGeom>
      </xdr:spPr>
    </xdr:pic>
  </etc:cellImage>
  <etc:cellImage>
    <xdr:pic>
      <xdr:nvPicPr>
        <xdr:cNvPr id="1450" name="ID_8CFADDF72F4343E58BD86C1BD03A0E84" descr="C:/Users/Administrator/AppData/Local/Temp/picturecompress_20210420160536/output_1005.pngoutput_100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588875" y="674306500"/>
          <a:ext cx="1264920" cy="1470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2" name="ID_BAEE310113A34CAB9A264799EF97B4DD" descr="C:/Users/Administrator/AppData/Local/Temp/picturecompress_20210818153047/output_114.jpgoutput_11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2454890" y="1334542670"/>
          <a:ext cx="1205865" cy="906780"/>
        </a:xfrm>
        <a:prstGeom prst="rect">
          <a:avLst/>
        </a:prstGeom>
      </xdr:spPr>
    </xdr:pic>
  </etc:cellImage>
  <etc:cellImage>
    <xdr:pic>
      <xdr:nvPicPr>
        <xdr:cNvPr id="1040" name="ID_EDDCB0E432B044F9A88BDE0B77B29EC5" descr="C:/Users/Administrator/AppData/Local/Temp/picturecompress_20210420160536/output_584.pngoutput_58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2364720" y="601295470"/>
          <a:ext cx="1967865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5" name="ID_891061711FCC48B28BCCFDD88F2955B1" descr="C:/Users/Administrator/AppData/Local/Temp/picturecompress_20210818153047/output_97.pngoutput_9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237720" y="1434112575"/>
          <a:ext cx="1691005" cy="584200"/>
        </a:xfrm>
        <a:prstGeom prst="rect">
          <a:avLst/>
        </a:prstGeom>
      </xdr:spPr>
    </xdr:pic>
  </etc:cellImage>
  <etc:cellImage>
    <xdr:pic>
      <xdr:nvPicPr>
        <xdr:cNvPr id="488" name="ID_F611139A67F0476B969024A0B8CC1194" descr="cc4bd912b8ed85b6f16d095f3ede4e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284075" y="1435411785"/>
          <a:ext cx="1390015" cy="784225"/>
        </a:xfrm>
        <a:prstGeom prst="rect">
          <a:avLst/>
        </a:prstGeom>
      </xdr:spPr>
    </xdr:pic>
  </etc:cellImage>
  <etc:cellImage>
    <xdr:pic>
      <xdr:nvPicPr>
        <xdr:cNvPr id="934" name="ID_41474500CE504D38B6C02C2F6FB6BC45" descr="C:/Users/Administrator/AppData/Local/Temp/picturecompress_20210420160536/output_452.pngoutput_45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2400915" y="599159330"/>
          <a:ext cx="1853565" cy="114490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54" name="ID_F4E0665ACBD04ABBA278C6BBDAA645D9" descr="C:/Users/Administrator/AppData/Local/Temp/picturecompress_20210818153047/output_143.pngoutput_14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2247880" y="1436853870"/>
          <a:ext cx="1667510" cy="636270"/>
        </a:xfrm>
        <a:prstGeom prst="rect">
          <a:avLst/>
        </a:prstGeom>
      </xdr:spPr>
    </xdr:pic>
  </etc:cellImage>
  <etc:cellImage>
    <xdr:pic>
      <xdr:nvPicPr>
        <xdr:cNvPr id="243" name="ID_B6EC0EF192254A189D3807D328219D7D" descr="C:/Users/Administrator/AppData/Local/Temp/picturecompress_20210818153047/output_120.pngoutput_12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2256135" y="1439743120"/>
          <a:ext cx="1650365" cy="601345"/>
        </a:xfrm>
        <a:prstGeom prst="rect">
          <a:avLst/>
        </a:prstGeom>
      </xdr:spPr>
    </xdr:pic>
  </etc:cellImage>
  <etc:cellImage>
    <xdr:pic>
      <xdr:nvPicPr>
        <xdr:cNvPr id="365" name="ID_6A171F09DA8B4089BC66AE171A53BAE9" descr="DCC2B42778A5E3407D24443351815EFA"/>
        <xdr:cNvPicPr>
          <a:picLocks noChangeAspect="1"/>
        </xdr:cNvPicPr>
      </xdr:nvPicPr>
      <xdr:blipFill>
        <a:blip r:embed="rId41"/>
        <a:srcRect/>
        <a:stretch>
          <a:fillRect/>
        </a:stretch>
      </xdr:blipFill>
      <xdr:spPr>
        <a:xfrm rot="16200000">
          <a:off x="12700000" y="1446356645"/>
          <a:ext cx="757555" cy="1534160"/>
        </a:xfrm>
        <a:prstGeom prst="rect">
          <a:avLst/>
        </a:prstGeom>
      </xdr:spPr>
    </xdr:pic>
  </etc:cellImage>
  <etc:cellImage>
    <xdr:pic>
      <xdr:nvPicPr>
        <xdr:cNvPr id="896" name="ID_D910FC9328B544359A539142054C0FCD" descr="C:/Users/Administrator/AppData/Local/Temp/picturecompress_20210420160536/output_402.pngoutput_40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400915" y="620871250"/>
          <a:ext cx="1853565" cy="10394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44" name="ID_0655593156994D4194AAA6EB79DDF2A1" descr="C:/Users/Administrator/AppData/Local/Temp/picturecompress_20210420160536/output_472.pngoutput_47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393930" y="604192340"/>
          <a:ext cx="1875790" cy="95504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37" name="ID_E6E233D67ADE4532B017CD05EF1509E2" descr="C:/Users/Administrator/AppData/Local/Temp/picturecompress_20210818153047/output_94.pngoutput_9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351385" y="1449748180"/>
          <a:ext cx="1436370" cy="1008380"/>
        </a:xfrm>
        <a:prstGeom prst="rect">
          <a:avLst/>
        </a:prstGeom>
      </xdr:spPr>
    </xdr:pic>
  </etc:cellImage>
  <etc:cellImage>
    <xdr:pic>
      <xdr:nvPicPr>
        <xdr:cNvPr id="777" name="ID_7424315A0FA8478895F1F6C599EAE448" descr="C:/Users/Administrator/AppData/Local/Temp/picturecompress_20210420160536/output_277.pngoutput_27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405995" y="619777780"/>
          <a:ext cx="1837055" cy="114871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041" name="ID_7B59631C8F524E0BB3DD9D5F354EDF69" descr="C:/Users/Administrator/AppData/Local/Temp/picturecompress_20210420160536/output_585.pngoutput_58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648565" y="603232855"/>
          <a:ext cx="1075690" cy="1065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0" name="ID_4C04B00805F94E5E8FA73F810E864667" descr="C:/Users/Administrator/AppData/Local/Temp/picturecompress_20210818153047/output_111.pngoutput_11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2271375" y="1452952390"/>
          <a:ext cx="1615440" cy="798195"/>
        </a:xfrm>
        <a:prstGeom prst="rect">
          <a:avLst/>
        </a:prstGeom>
      </xdr:spPr>
    </xdr:pic>
  </etc:cellImage>
  <etc:cellImage>
    <xdr:pic>
      <xdr:nvPicPr>
        <xdr:cNvPr id="822" name="ID_32FB8979E75B4735A4EFDF5D176960F9" descr="C:/Users/Administrator/AppData/Local/Temp/picturecompress_20210420160536/output_324.pngoutput_32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2433300" y="616708825"/>
          <a:ext cx="1750060" cy="102616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38" name="ID_57B4A425C84E46F6BEC55A83400491E2" descr="C:/Users/Administrator/AppData/Local/Temp/picturecompress_20210818153047/output_87.pngoutput_87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250420" y="1458991875"/>
          <a:ext cx="1663065" cy="913765"/>
        </a:xfrm>
        <a:prstGeom prst="rect">
          <a:avLst/>
        </a:prstGeom>
      </xdr:spPr>
    </xdr:pic>
  </etc:cellImage>
  <etc:cellImage>
    <xdr:pic>
      <xdr:nvPicPr>
        <xdr:cNvPr id="1544" name="ID_74B2E1717B094FD2B90CA1D313028DF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2251055" y="612654985"/>
          <a:ext cx="1462405" cy="871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6" name="ID_2B021E45C149480F9049A90851142B29" descr="C23FEF367F84B395D2A2017B37B4CA9C"/>
        <xdr:cNvPicPr>
          <a:picLocks noChangeAspect="1"/>
        </xdr:cNvPicPr>
      </xdr:nvPicPr>
      <xdr:blipFill>
        <a:blip r:embed="rId51"/>
        <a:srcRect l="24372" t="8982" r="22362" b="9799"/>
        <a:stretch>
          <a:fillRect/>
        </a:stretch>
      </xdr:blipFill>
      <xdr:spPr>
        <a:xfrm rot="16200000">
          <a:off x="12633960" y="1461053085"/>
          <a:ext cx="792480" cy="1056005"/>
        </a:xfrm>
        <a:prstGeom prst="rect">
          <a:avLst/>
        </a:prstGeom>
      </xdr:spPr>
    </xdr:pic>
  </etc:cellImage>
  <etc:cellImage>
    <xdr:pic>
      <xdr:nvPicPr>
        <xdr:cNvPr id="1006" name="ID_A9E4813F990B4550AEB7D6AA624163C6" descr="C:/Users/Administrator/AppData/Local/Temp/picturecompress_20210420160536/output_548.pngoutput_54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2314555" y="632382530"/>
          <a:ext cx="2123440" cy="9963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3" name="ID_7AAE28C925F0479393D6355A73C50E41" descr="e9595ec1c9f575df0175da0714cf54c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 rot="5400000">
          <a:off x="12558395" y="1490926660"/>
          <a:ext cx="1045210" cy="1858645"/>
        </a:xfrm>
        <a:prstGeom prst="rect">
          <a:avLst/>
        </a:prstGeom>
      </xdr:spPr>
    </xdr:pic>
  </etc:cellImage>
  <etc:cellImage>
    <xdr:pic>
      <xdr:nvPicPr>
        <xdr:cNvPr id="294" name="ID_6EBB9D002E9B44BE83B71F09413C6967" descr="7884e0d05541fe91284737c3dca65b8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rot="5400000">
          <a:off x="12561570" y="1491867095"/>
          <a:ext cx="1055370" cy="1877695"/>
        </a:xfrm>
        <a:prstGeom prst="rect">
          <a:avLst/>
        </a:prstGeom>
      </xdr:spPr>
    </xdr:pic>
  </etc:cellImage>
  <etc:cellImage>
    <xdr:pic>
      <xdr:nvPicPr>
        <xdr:cNvPr id="486" name="ID_14B68FC038A247D0951218E6319F4064" descr="f4919e41e462686f85a9555e3f0623a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2353925" y="1524944880"/>
          <a:ext cx="1447800" cy="815975"/>
        </a:xfrm>
        <a:prstGeom prst="rect">
          <a:avLst/>
        </a:prstGeom>
      </xdr:spPr>
    </xdr:pic>
  </etc:cellImage>
  <etc:cellImage>
    <xdr:pic>
      <xdr:nvPicPr>
        <xdr:cNvPr id="272" name="ID_6F274673CB594B5F80F9A0AE61BF9978" descr="DDB9EA9FC9D7B4162055FB9E92F14382"/>
        <xdr:cNvPicPr>
          <a:picLocks noChangeAspect="1"/>
        </xdr:cNvPicPr>
      </xdr:nvPicPr>
      <xdr:blipFill>
        <a:blip r:embed="rId56"/>
        <a:srcRect l="20601" t="29614" r="40129" b="40397"/>
        <a:stretch>
          <a:fillRect/>
        </a:stretch>
      </xdr:blipFill>
      <xdr:spPr>
        <a:xfrm rot="16200000">
          <a:off x="12667615" y="1525774190"/>
          <a:ext cx="707390" cy="944880"/>
        </a:xfrm>
        <a:prstGeom prst="rect">
          <a:avLst/>
        </a:prstGeom>
      </xdr:spPr>
    </xdr:pic>
  </etc:cellImage>
  <etc:cellImage>
    <xdr:pic>
      <xdr:nvPicPr>
        <xdr:cNvPr id="481" name="ID_93108B865C8E4BCB96544703108215DB" descr="IMG_4519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 rot="5400000">
          <a:off x="12549505" y="1688140515"/>
          <a:ext cx="1127125" cy="1494155"/>
        </a:xfrm>
        <a:prstGeom prst="rect">
          <a:avLst/>
        </a:prstGeom>
      </xdr:spPr>
    </xdr:pic>
  </etc:cellImage>
  <etc:cellImage>
    <xdr:pic>
      <xdr:nvPicPr>
        <xdr:cNvPr id="933" name="ID_2B76BC83B6704F7B963CE2FCEF2B682A" descr="C:/Users/Administrator/AppData/Local/Temp/picturecompress_20210420160536/output_451.pngoutput_45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2387580" y="600118815"/>
          <a:ext cx="1895475" cy="123825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002" name="ID_CE9344F98D7B4C588E458D5B72036409" descr="C:/Users/Administrator/AppData/Local/Temp/picturecompress_20210420160536/output_543.pngoutput_54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2493625" y="622008535"/>
          <a:ext cx="1562100" cy="895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2" name="ID_CE9B341270954911A26C4BEC06BD920E" descr="C:/Users/Administrator/AppData/Local/Temp/picturecompress_20210420160536/output_366.pngoutput_366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2118975" y="605301685"/>
          <a:ext cx="2736850" cy="132715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541" name="ID_B5C913BE184046B8AF1B327F86C73E7E" descr="F9B32F9BC74AF9D9B1E37F07C270D3BB"/>
        <xdr:cNvPicPr>
          <a:picLocks noChangeAspect="1"/>
        </xdr:cNvPicPr>
      </xdr:nvPicPr>
      <xdr:blipFill>
        <a:blip r:embed="rId61"/>
        <a:srcRect l="14414" t="15618" r="15187" b="18192"/>
        <a:stretch>
          <a:fillRect/>
        </a:stretch>
      </xdr:blipFill>
      <xdr:spPr>
        <a:xfrm>
          <a:off x="12423775" y="622959130"/>
          <a:ext cx="1574165" cy="1085850"/>
        </a:xfrm>
        <a:prstGeom prst="rect">
          <a:avLst/>
        </a:prstGeom>
      </xdr:spPr>
    </xdr:pic>
  </etc:cellImage>
  <etc:cellImage>
    <xdr:pic>
      <xdr:nvPicPr>
        <xdr:cNvPr id="780" name="ID_1EDB4D8148BB4E93AECF885CAED9856B" descr="C:/Users/Administrator/AppData/Local/Temp/picturecompress_20210420160536/output_280.pngoutput_280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2370435" y="606604705"/>
          <a:ext cx="1949450" cy="106108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87" name="ID_3F2D26F8CB9B4EF680B7808F0F4C857A" descr="C:/Users/Administrator/AppData/Local/Temp/picturecompress_20210420160536/output_393.pngoutput_393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2452350" y="608437315"/>
          <a:ext cx="1693545" cy="141287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540" name="ID_F6925A4410864B2EB4F9A61C884ABAA1" descr="0BE2EC705D687AB22EE1E5A7222C793D"/>
        <xdr:cNvPicPr>
          <a:picLocks noChangeAspect="1"/>
        </xdr:cNvPicPr>
      </xdr:nvPicPr>
      <xdr:blipFill>
        <a:blip r:embed="rId64"/>
        <a:srcRect l="29286" t="32475" r="22376" b="26331"/>
        <a:stretch>
          <a:fillRect/>
        </a:stretch>
      </xdr:blipFill>
      <xdr:spPr>
        <a:xfrm>
          <a:off x="12371705" y="609519990"/>
          <a:ext cx="1524000" cy="950595"/>
        </a:xfrm>
        <a:prstGeom prst="rect">
          <a:avLst/>
        </a:prstGeom>
      </xdr:spPr>
    </xdr:pic>
  </etc:cellImage>
  <etc:cellImage>
    <xdr:pic>
      <xdr:nvPicPr>
        <xdr:cNvPr id="859" name="ID_9FCB6B2ADC9142DE90A5244C74D716C0" descr="C:/Users/Administrator/AppData/Local/Temp/picturecompress_20210420160536/output_363.jpgoutput_363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2522200" y="611497380"/>
          <a:ext cx="1472565" cy="142494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28" name="ID_77AF0B31E4D649299F957D051A435765" descr="C:/Users/Administrator/AppData/Local/Temp/picturecompress_20210420160536/output_330.pngoutput_330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2461875" y="614596815"/>
          <a:ext cx="1662430" cy="122555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001" name="ID_3FFA012B54AD480D949935A871705107" descr="C:/Users/Administrator/AppData/Local/Temp/picturecompress_20210420160536/output_542.pngoutput_54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2413615" y="615719495"/>
          <a:ext cx="1812290" cy="738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9" name="ID_FFD5E596B16A4D8D932B354DA4F1AC0C" descr="C:/Users/Administrator/AppData/Local/Temp/picturecompress_20210420160536/output_405.pngoutput_405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2386310" y="617689265"/>
          <a:ext cx="1898015" cy="127508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96" name="ID_6E84E133A09849F09C18188DECE34CD0" descr="C:/Users/Administrator/AppData/Local/Temp/picturecompress_20210420160536/output_297.pngoutput_29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2450445" y="627239030"/>
          <a:ext cx="1698625" cy="13442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004" name="ID_464DDD249A174519B14883A64D87EE32" descr="C:/Users/Administrator/AppData/Local/Temp/picturecompress_20210420160536/output_546.pngoutput_546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2320905" y="628380125"/>
          <a:ext cx="2104390" cy="94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0" name="ID_8045FD88892141B698C47921A65E29A7" descr="C:/Users/Administrator/AppData/Local/Temp/picturecompress_20210420160536/output_481.pngoutput_481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2442190" y="629293890"/>
          <a:ext cx="1723390" cy="125031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536" name="ID_E93ED466264F40EAAC1A3276FE528DAF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2398375" y="631332875"/>
          <a:ext cx="1862455" cy="1148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9" name="ID_A2542B4241F043F6AE9138B602DAAA06" descr="C:/Users/Administrator/AppData/Local/Temp/picturecompress_20210420160536/output_229.pngoutput_229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 rot="-5400000">
          <a:off x="13016865" y="632757815"/>
          <a:ext cx="721360" cy="2188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3" name="ID_0B77B0C825464B62898696CBEB6B7869" descr="C:/Users/Administrator/AppData/Local/Temp/picturecompress_20210420160536/output_556.pngoutput_55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 rot="6780000">
          <a:off x="12534900" y="634219585"/>
          <a:ext cx="1325880" cy="1829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7" name="ID_89E2270658EF4D5AB6F2EDAD7A84D210" descr="C:/Users/Administrator/AppData/Local/Temp/picturecompress_20210420160536/output_549.pngoutput_549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2559030" y="635502285"/>
          <a:ext cx="1358265" cy="776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8" name="ID_BB4BD5463A244633BF5409A575BB1F82" descr="C:/Users/Administrator/AppData/Local/Temp/picturecompress_20210420160536/output_550.pngoutput_550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 rot="17100000">
          <a:off x="12600940" y="636253490"/>
          <a:ext cx="1266190" cy="1751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0" name="ID_457552CC25AD4C6BB6E7143CB39D055F" descr="C:/Users/Administrator/AppData/Local/Temp/picturecompress_20210420160536/output_446.pngoutput_446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2287250" y="637484120"/>
          <a:ext cx="2209165" cy="138366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69" name="ID_C37131C179B543C5B27A4656196BC761" descr="C:/Users/Administrator/AppData/Local/Temp/picturecompress_20210420160536/output_501.pngoutput_501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2496800" y="638531235"/>
          <a:ext cx="1553210" cy="138811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79" name="ID_E136D807E17845B6A6B8A27306AB1001" descr="C:/Users/Administrator/AppData/Local/Temp/picturecompress_20210420160536/output_279.pngoutput_27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2393930" y="639684395"/>
          <a:ext cx="1875155" cy="97345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20" name="ID_B23814613E7747478FCBA1F774E71C37" descr="C:/Users/Administrator/AppData/Local/Temp/picturecompress_20210420160536/output_322.pngoutput_32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2396470" y="640577840"/>
          <a:ext cx="1867535" cy="13188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04" name="ID_CEED27E398C54B64AD121340ABA7DF0B" descr="C:/Users/Administrator/AppData/Local/Temp/picturecompress_20210420160536/output_410.pngoutput_410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2367895" y="642745730"/>
          <a:ext cx="1957070" cy="91313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014" name="ID_B5E5DE6E66B84089AE6914D78B61456A" descr="C:/Users/Administrator/AppData/Local/Temp/picturecompress_20210420160536/output_558.pngoutput_558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2285980" y="643604250"/>
          <a:ext cx="2215515" cy="1036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51" name="ID_DF128170C80D4A50B194B9D2F3D9513F" descr="5eb5b007c4f07204c5238ef5439688e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 rot="5400000">
          <a:off x="12682855" y="644458960"/>
          <a:ext cx="1247775" cy="1623060"/>
        </a:xfrm>
        <a:prstGeom prst="rect">
          <a:avLst/>
        </a:prstGeom>
      </xdr:spPr>
    </xdr:pic>
  </etc:cellImage>
  <etc:cellImage>
    <xdr:pic>
      <xdr:nvPicPr>
        <xdr:cNvPr id="1009" name="ID_593D229D7C7348DF8B840CC7E37D2586" descr="C:/Users/Administrator/AppData/Local/Temp/picturecompress_20210420160536/output_551.pngoutput_551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2687935" y="645817860"/>
          <a:ext cx="954405" cy="945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7" name="ID_CBF1F150A5584D2D9D84B1DA11B4AD2C" descr="C:/Users/Administrator/AppData/Local/Temp/picturecompress_20210420160536/output_403.pngoutput_403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2434570" y="647232005"/>
          <a:ext cx="1746250" cy="13188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53" name="ID_A51E0B1F42B64AD992A2787EBF1A5AB3" descr="C:/Users/Administrator/AppData/Local/Temp/picturecompress_20210420160536/output_484.pngoutput_484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2432030" y="648264515"/>
          <a:ext cx="1755775" cy="131889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58" name="ID_34DE40C561FF4F27A3A4D0541B58A4BA" descr="C:/Users/Administrator/AppData/Local/Temp/picturecompress_20210420160536/output_258.pngoutput_258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2378690" y="649371955"/>
          <a:ext cx="1921510" cy="98234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21" name="ID_A590CFFBEFAD44AF9EE01FCB0C5F139F" descr="C:/Users/Administrator/AppData/Local/Temp/picturecompress_20210420160536/output_427.pngoutput_427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2454255" y="650295880"/>
          <a:ext cx="1685925" cy="116967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02" name="ID_D07AEB3AFDC144639651EE7DE4497294" descr="C:/Users/Administrator/AppData/Local/Temp/picturecompress_20210420160536/output_408.pngoutput_408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2427585" y="651351250"/>
          <a:ext cx="1769110" cy="113284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010" name="ID_AA1CAD8DAEF843E5BC3C2789B324668C" descr="C:/Users/Administrator/AppData/Local/Temp/picturecompress_20210420160536/output_552.pngoutput_552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2402185" y="652369790"/>
          <a:ext cx="1848485" cy="1044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5" name="ID_4F3F08D9106545FAA739CFEC7A54B011" descr="C:/Users/Administrator/AppData/Local/Temp/picturecompress_20210420160536/output_559.pngoutput_559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2542520" y="653442940"/>
          <a:ext cx="1409065" cy="899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6" name="ID_A28BCA8785404DE7A201D590FE11ECCE" descr="C:/Users/Administrator/AppData/Local/Temp/picturecompress_20210420160536/output_560.pngoutput_56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 rot="16200000">
          <a:off x="12812395" y="654143345"/>
          <a:ext cx="865505" cy="1417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3" name="ID_AB7166B5AA9E47988CE0D5A474DEA48E" descr="C:/Users/Administrator/AppData/Local/Temp/picturecompress_20210420160536/output_468.pngoutput_468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2404725" y="655359370"/>
          <a:ext cx="1839595" cy="102616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06" name="ID_A9EF7AF3C6C240C5A410BE506A02EEDA" descr="C:/Users/Administrator/AppData/Local/Temp/picturecompress_20210420160536/output_307.pngoutput_307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2437110" y="656379180"/>
          <a:ext cx="1740535" cy="108204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10" name="ID_908DACF22493402B867FCC3DD695BCCB" descr="C:/Users/Administrator/AppData/Local/Temp/picturecompress_20210420160536/output_416.pngoutput_416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2381230" y="657363430"/>
          <a:ext cx="1914525" cy="114490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19" name="ID_8F0DC9421BBE4657B70D0225CF244B48" descr="C:/Users/Administrator/AppData/Local/Temp/picturecompress_20210420160536/output_425.pngoutput_425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2329160" y="658465155"/>
          <a:ext cx="2078355" cy="129921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42" name="ID_529001C822ED46F48791DB78409A6DFE" descr="C:/Users/Administrator/AppData/Local/Temp/picturecompress_20210420160536/output_467.pngoutput_467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2393930" y="660111075"/>
          <a:ext cx="1875790" cy="123825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430" name="ID_8FEAFC5C189E4AB099C0E5C2A115F76D" descr="C:/Users/Administrator/AppData/Local/Temp/picturecompress_20210420160536/output_984.jpgoutput_984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2390120" y="661060400"/>
          <a:ext cx="1887855" cy="1411605"/>
        </a:xfrm>
        <a:prstGeom prst="rect">
          <a:avLst/>
        </a:prstGeom>
      </xdr:spPr>
    </xdr:pic>
  </etc:cellImage>
  <etc:cellImage>
    <xdr:pic>
      <xdr:nvPicPr>
        <xdr:cNvPr id="1301" name="ID_E2D4215A21C84DCCA84CF8033A348E6A" descr="C:/Users/Administrator/AppData/Local/Temp/picturecompress_20210420160536/output_850.pngoutput_850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12371070" y="662299285"/>
          <a:ext cx="1946910" cy="517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0" name="ID_F0D34305D3714C68AEC2C0F7F20AB7E5" descr="C:/Users/Administrator/AppData/Local/Temp/picturecompress_20210420160536/output_849.pngoutput_849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12150725" y="663152090"/>
          <a:ext cx="1717040" cy="922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43" name="ID_F60C3257B52A468CAD7F0E1593C6FCE6" descr="_`0P_AZX)9B8{B1{{AH)ACC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21222335" y="663383230"/>
          <a:ext cx="1935480" cy="887730"/>
        </a:xfrm>
        <a:prstGeom prst="rect">
          <a:avLst/>
        </a:prstGeom>
      </xdr:spPr>
    </xdr:pic>
  </etc:cellImage>
  <etc:cellImage>
    <xdr:pic>
      <xdr:nvPicPr>
        <xdr:cNvPr id="1323" name="ID_AC9EC408427E49BEB810E6D8600094BC" descr="C:/Users/Administrator/AppData/Local/Temp/picturecompress_20210420160536/output_872.jpgoutput_872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12323445" y="665258385"/>
          <a:ext cx="2096135" cy="1568450"/>
        </a:xfrm>
        <a:prstGeom prst="rect">
          <a:avLst/>
        </a:prstGeom>
        <a:noFill/>
      </xdr:spPr>
    </xdr:pic>
  </etc:cellImage>
  <etc:cellImage>
    <xdr:pic>
      <xdr:nvPicPr>
        <xdr:cNvPr id="1449" name="ID_4F76899EEDB44668A8F2EC26D7693779" descr="C:/Users/Administrator/AppData/Local/Temp/picturecompress_20210420160536/output_1004.pngoutput_1004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12207875" y="669185225"/>
          <a:ext cx="2457450" cy="1382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52" name="ID_EE13E87209A347768E4ECD81B52B9D83" descr="C:/Users/Administrator/AppData/Local/Temp/picturecompress_20210420160536/output_1007.jpgoutput_1007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 rot="5400000">
          <a:off x="12560300" y="670071685"/>
          <a:ext cx="1680210" cy="2254250"/>
        </a:xfrm>
        <a:prstGeom prst="rect">
          <a:avLst/>
        </a:prstGeom>
      </xdr:spPr>
    </xdr:pic>
  </etc:cellImage>
  <etc:cellImage>
    <xdr:pic>
      <xdr:nvPicPr>
        <xdr:cNvPr id="1448" name="ID_9AFD5D17237B422D8D2C6F8807F8579D" descr="C:/Users/Administrator/AppData/Local/Temp/picturecompress_20210420160536/output_1003.pngoutput_1003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12386310" y="671685855"/>
          <a:ext cx="1899285" cy="1645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47" name="ID_B2459C1F1C08461CA73CFCFD5FE46B9D" descr="C:/Users/Administrator/AppData/Local/Temp/picturecompress_20210420160536/output_1002.pngoutput_1002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12005310" y="673168580"/>
          <a:ext cx="3088640" cy="960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26" name="ID_B01A04B65F2345B9BB6B3043973B155B" descr="C:/Users/Administrator/AppData/Local/Temp/picturecompress_20210420160536/output_980.jpgoutput_980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 rot="16200000">
          <a:off x="12606655" y="676636950"/>
          <a:ext cx="1497965" cy="2005965"/>
        </a:xfrm>
        <a:prstGeom prst="rect">
          <a:avLst/>
        </a:prstGeom>
      </xdr:spPr>
    </xdr:pic>
  </etc:cellImage>
  <etc:cellImage>
    <xdr:pic>
      <xdr:nvPicPr>
        <xdr:cNvPr id="1268" name="ID_EF319838B6E94920A74B0A51A9115A61" descr="C:/Users/Administrator/AppData/Local/Temp/picturecompress_20210420160536/output_815.pngoutput_815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12520295" y="711212700"/>
          <a:ext cx="1478915" cy="936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7" name="ID_E100CA34041E4F668F61831467D2DADD" descr="C:/Users/Administrator/AppData/Local/Temp/picturecompress_20210420160536/output_814.pngoutput_814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12334875" y="712357605"/>
          <a:ext cx="2059305" cy="840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9" name="ID_248AE82043D343948FAADD23E980288A" descr="C:/Users/Administrator/AppData/Local/Temp/picturecompress_20210420160536/output_816.pngoutput_816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2506325" y="713343760"/>
          <a:ext cx="1522730" cy="715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7" name="ID_0930D2692C054EE39237C51B333E44CF" descr="C:/Users/Administrator/AppData/Local/Temp/picturecompress_20210420160536/output_783.jpgoutput_783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2120245" y="825961645"/>
          <a:ext cx="2733675" cy="13455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<sst xmlns="http://schemas.openxmlformats.org/spreadsheetml/2006/main" count="479" uniqueCount="403">
  <si>
    <t>Troda No.</t>
  </si>
  <si>
    <t>OEM NO. 1</t>
  </si>
  <si>
    <t>OEM NO.2</t>
  </si>
  <si>
    <t>OEM NO.3</t>
  </si>
  <si>
    <t>OEM NO.4</t>
  </si>
  <si>
    <t>OEM NO.5</t>
  </si>
  <si>
    <t>OEM NO.6</t>
  </si>
  <si>
    <t>Photo</t>
  </si>
  <si>
    <t>Car maker</t>
  </si>
  <si>
    <r>
      <rPr>
        <b/>
        <sz val="16"/>
        <color theme="0"/>
        <rFont val="宋体"/>
        <charset val="0"/>
      </rPr>
      <t>价格（</t>
    </r>
    <r>
      <rPr>
        <b/>
        <sz val="16"/>
        <color theme="0"/>
        <rFont val="Arial"/>
        <charset val="0"/>
      </rPr>
      <t>RMB)</t>
    </r>
  </si>
  <si>
    <t>REMARK</t>
  </si>
  <si>
    <t>A1016</t>
  </si>
  <si>
    <t>3M5Q9351CD</t>
  </si>
  <si>
    <t>FORD FOCUS C-MAX 1.6 TDCI</t>
  </si>
  <si>
    <t>T1226</t>
  </si>
  <si>
    <t>7M3145708D</t>
  </si>
  <si>
    <t>FORD Galaxy SEAT Alhambra VW Sharan</t>
  </si>
  <si>
    <t>T1230</t>
  </si>
  <si>
    <t>7M3145738A</t>
  </si>
  <si>
    <t>7M3145955AJ</t>
  </si>
  <si>
    <t>7M3145955AG</t>
  </si>
  <si>
    <t>3M21-6F072-BB</t>
  </si>
  <si>
    <t>3M21-6F072-BC</t>
  </si>
  <si>
    <t>7M3145955AJ, 7M3145955AG 3M216F072BB 1254438 3M216F072BC SEAT 7M3145955AJ, 7M3145955AG 3M216F072BB 1254438 3M216F072BC VW 7M3145955AJ, 7M3145955AG 3M216F072BB 1254438 3M216F072BC</t>
  </si>
  <si>
    <t>T1234</t>
  </si>
  <si>
    <t>7M3145955G</t>
  </si>
  <si>
    <t>YM216F072GA</t>
  </si>
  <si>
    <t>FORD Galaxy SEAT Alhambra VW Sharan 1.9 TDI</t>
  </si>
  <si>
    <t>with two clamps</t>
  </si>
  <si>
    <t>T21002</t>
  </si>
  <si>
    <t>AV616C646HE</t>
  </si>
  <si>
    <t xml:space="preserve">FORD C MAX II FOCUS III KUGA II 1.5 1.6 TDCI </t>
  </si>
  <si>
    <t>T21010</t>
  </si>
  <si>
    <t xml:space="preserve">FORD Mondeo III Turnier </t>
  </si>
  <si>
    <t>T21030</t>
  </si>
  <si>
    <t>AB39-6K683-BE</t>
  </si>
  <si>
    <t>AB39-6K683-BF
 AB39-6K683-DC
AB39-6K683-DD</t>
  </si>
  <si>
    <t>FORD RANGER 3.2 TDCi</t>
  </si>
  <si>
    <t>T21031</t>
  </si>
  <si>
    <t>FORD MONDEO 2.0 DIESEL</t>
  </si>
  <si>
    <t>T21036</t>
  </si>
  <si>
    <t>BC3Z6C646A</t>
  </si>
  <si>
    <t>BC3Z-6C646-A</t>
  </si>
  <si>
    <t>BC346W651</t>
  </si>
  <si>
    <t>BC346-W651</t>
  </si>
  <si>
    <t>FORD F-250 Super Duty, F-350 Super Duty, F-450 Super Duty</t>
  </si>
  <si>
    <t>with one clamp</t>
  </si>
  <si>
    <t>T21052</t>
  </si>
  <si>
    <t>1465155, 1232153, 1308660, 1336774, 1351993, 1406220, 3129083, 9657083680, 3M5Q9F764BG, 3M5Q9F764BH, 1440.P2</t>
  </si>
  <si>
    <t>CITROEN C5 FORD FOCUS C-MAX PEUGEOT 407 1.6 HDI</t>
  </si>
  <si>
    <t>T21053</t>
  </si>
  <si>
    <t>FORD CITROEN PEUGEOT 1.6 HDI 2002-2008</t>
  </si>
  <si>
    <t>T21106</t>
  </si>
  <si>
    <t>FORD Galaxy Mondeo S-Max 1.0 TDCI</t>
  </si>
  <si>
    <t>T21110</t>
  </si>
  <si>
    <t>3M5H8260BK</t>
  </si>
  <si>
    <t>FORD C-Max Focus II 03-12</t>
  </si>
  <si>
    <t>T21121</t>
  </si>
  <si>
    <t>FORD C-Max II Focus III Saloon</t>
  </si>
  <si>
    <t>T21156</t>
  </si>
  <si>
    <t>3S7G6758AB</t>
  </si>
  <si>
    <t>FORD</t>
  </si>
  <si>
    <t>T21204</t>
  </si>
  <si>
    <t>1434.C8</t>
  </si>
  <si>
    <t>1434C8</t>
  </si>
  <si>
    <t>FORD FOCUS MONDEO FUSION FIESTA 1.6 TDCI</t>
  </si>
  <si>
    <t>T21221</t>
  </si>
  <si>
    <t>T21226</t>
  </si>
  <si>
    <t>AB396K683CE</t>
  </si>
  <si>
    <t>AB3Z6K683E</t>
  </si>
  <si>
    <t xml:space="preserve">FORD Transit </t>
  </si>
  <si>
    <t>T21246</t>
  </si>
  <si>
    <t>AV216C646AD</t>
  </si>
  <si>
    <t>AV216K863AE</t>
  </si>
  <si>
    <t>FORD FIESTA MK7 1.6 TDCI EURO 5</t>
  </si>
  <si>
    <t>T21271</t>
  </si>
  <si>
    <t>8G916K683AC</t>
  </si>
  <si>
    <t>8G916K683AA</t>
  </si>
  <si>
    <t>8G916K683AB</t>
  </si>
  <si>
    <t>AG916K683BB</t>
  </si>
  <si>
    <t>Ford Mondeo MK4 S-Max MK1 Galaxy MK2</t>
  </si>
  <si>
    <t>T21330</t>
  </si>
  <si>
    <t>CC116C646DD</t>
  </si>
  <si>
    <t>Ford Transit Mk8 2.2 Tdci [2014 en adelante]
Ford Tránsito Mk7 2.2 Tdci [2011-2014]</t>
  </si>
  <si>
    <t>T21334</t>
  </si>
  <si>
    <t>AV616K863JC</t>
  </si>
  <si>
    <t>AV616K863JB</t>
  </si>
  <si>
    <t>FORD FOCUS III 1.6 TDCi 2013-&gt;
TOURNEO CONNECT II 1.6 TDCi 2013-&gt;</t>
  </si>
  <si>
    <t>T21335</t>
  </si>
  <si>
    <t>BK216C646AB</t>
  </si>
  <si>
    <t>BK216C646AD</t>
  </si>
  <si>
    <t>BK216C646AF</t>
  </si>
  <si>
    <t>FORD TRANSIT MK7 2.2 TDCI 
FORD TRANSIT TOURNEO 2.2 TDCI 
FORD TOURNEO CUSTOM 2.2 TDCI 
FORD TRANSİT V 347 2.2 TDCI
FORD TRANSIT V 363 2.2 TDCI
FORD TRANSIT V 362 CUSTOM 2.2 D</t>
  </si>
  <si>
    <t>T21336</t>
  </si>
  <si>
    <t>T21338</t>
  </si>
  <si>
    <t>2C116K683AB</t>
  </si>
  <si>
    <t>2C116K683AA</t>
  </si>
  <si>
    <t>2C116K683AC</t>
  </si>
  <si>
    <t>FORD TRANSIT MK6 2.0 DIESEL</t>
  </si>
  <si>
    <t>T21339</t>
  </si>
  <si>
    <t>6G916K683DG</t>
  </si>
  <si>
    <t>6G916K683DF</t>
  </si>
  <si>
    <t>6G916K683DE</t>
  </si>
  <si>
    <t>FORD FOCUS MONDEO MK4 GALAXY S-MAX 1.8</t>
  </si>
  <si>
    <t>T21340</t>
  </si>
  <si>
    <t>T21341</t>
  </si>
  <si>
    <t>2S7Q-6C640-AE</t>
  </si>
  <si>
    <t>2S7Q6C640AE</t>
  </si>
  <si>
    <t>FORD
MONDEO MK3 2.0</t>
  </si>
  <si>
    <t>T21343</t>
  </si>
  <si>
    <t>AV616C700AD</t>
  </si>
  <si>
    <t>FORD GALAXY FORD FOCUS III Turnier FORD FOCUS III FORD C-MAX II Van
 FORD C-MAX II</t>
  </si>
  <si>
    <t>T21345</t>
  </si>
  <si>
    <t>2T1Q6K683DC</t>
  </si>
  <si>
    <t>2T1Q6K683DB</t>
  </si>
  <si>
    <t>2T1Q6K</t>
  </si>
  <si>
    <t>Ford Tourneo Connect Diesel: 1.8 TDCI 2003-2006
Ford Transit Connect Diesel: 1.8 D, 1.8 TDCI 2003-2006</t>
  </si>
  <si>
    <t>T21346</t>
  </si>
  <si>
    <t>1S718260BF</t>
  </si>
  <si>
    <t>FORD MONDEO/III/Mk/Turnier/Clipper CHBA/CHBB/CGBA/CGBB 1.8L</t>
  </si>
  <si>
    <t>T21350</t>
  </si>
  <si>
    <t>5S616C646FF</t>
  </si>
  <si>
    <t>Ford Fusion Fiesta 1,6 TDCI</t>
  </si>
  <si>
    <t>T21356</t>
  </si>
  <si>
    <t>8V416C646BC</t>
  </si>
  <si>
    <t>8V416C646BB</t>
  </si>
  <si>
    <t>8V416C646BA</t>
  </si>
  <si>
    <t xml:space="preserve">FORD KUGA 2.0 TDCI </t>
  </si>
  <si>
    <t>T21358</t>
  </si>
  <si>
    <t>1S7Q6K770AD</t>
  </si>
  <si>
    <t xml:space="preserve">FORD MONDEO III Turnier (BWY) 2.0 TDCi </t>
  </si>
  <si>
    <t>T22001</t>
  </si>
  <si>
    <t>T22002</t>
  </si>
  <si>
    <t>F2G36F074CA</t>
  </si>
  <si>
    <t>F2G36C646CE</t>
  </si>
  <si>
    <t xml:space="preserve">F2G36C646 </t>
  </si>
  <si>
    <t>F2G3-6C646-CE</t>
  </si>
  <si>
    <t>F2G3-6F074-CA</t>
  </si>
  <si>
    <t>Ford Edge 2.0L</t>
  </si>
  <si>
    <t>with six clamps</t>
  </si>
  <si>
    <t>T22003</t>
  </si>
  <si>
    <t>FR3C6C646A</t>
  </si>
  <si>
    <t>FR3C-6C646-A</t>
  </si>
  <si>
    <t xml:space="preserve">Ford Fusion Lincoln MKZ </t>
  </si>
  <si>
    <t>with four clamps</t>
  </si>
  <si>
    <t>T22042</t>
  </si>
  <si>
    <t>1C1Q9351BC</t>
  </si>
  <si>
    <t>T22043</t>
  </si>
  <si>
    <t>1C1Q9K146CB</t>
  </si>
  <si>
    <t>T22186</t>
  </si>
  <si>
    <t>GB916K863CB</t>
  </si>
  <si>
    <t>GB916K863CA</t>
  </si>
  <si>
    <t>VOLVO s60 s80 v60 v70 1.6 D2
 FORD MONDEO IV 1.6 TDCI
FORD S MAX I / GALAXY III 1.6 TDCI</t>
  </si>
  <si>
    <t>T4001</t>
  </si>
  <si>
    <t>FORD Mondeo III</t>
  </si>
  <si>
    <t>T4002</t>
  </si>
  <si>
    <t>4M516K863AD</t>
  </si>
  <si>
    <t>FORD Focus II C-Max</t>
  </si>
  <si>
    <t>T4003</t>
  </si>
  <si>
    <t>FORD Focus C-Max Focus II 1.6 TDCI</t>
  </si>
  <si>
    <t>T4004</t>
  </si>
  <si>
    <t>FORD Focus C-Max Focus II 2.0 TDCI VOLVO C30 C70 S40 II V50 2.0 D</t>
  </si>
  <si>
    <t>T4005</t>
  </si>
  <si>
    <t>FORD C-Max Focus II 1.6 TDCI</t>
  </si>
  <si>
    <t>T4006</t>
  </si>
  <si>
    <t>98FB8B274AB</t>
  </si>
  <si>
    <t>FORD Fiesta IV 1.0 1.3 Ka 1.0</t>
  </si>
  <si>
    <t>T4007</t>
  </si>
  <si>
    <t>1S7Q-6K683-CA</t>
  </si>
  <si>
    <t>FORD Mondeo Mk3 2.0 2.2 TDDI/TDCI</t>
  </si>
  <si>
    <t>T4008</t>
  </si>
  <si>
    <t>1C1Q-9351-AD</t>
  </si>
  <si>
    <t>FORD Mondeo III 2.0 16V</t>
  </si>
  <si>
    <t>T4009</t>
  </si>
  <si>
    <t>2S7Q6N650AC</t>
  </si>
  <si>
    <t>2S7Q6N650AB</t>
  </si>
  <si>
    <t>FORD Mondeo Mk3 2.0 TDDI 2.0 TDCI 2.2 TDDI</t>
  </si>
  <si>
    <t>T4010</t>
  </si>
  <si>
    <t>2S7Q-6N651-AC</t>
  </si>
  <si>
    <t>2S7Q-6N651-AB</t>
  </si>
  <si>
    <t>FORD Mondeo Mk3 2.0 tdci</t>
  </si>
  <si>
    <t>T4011</t>
  </si>
  <si>
    <t>6M51-6C646-GA</t>
  </si>
  <si>
    <t>6M51-6C646-GC</t>
  </si>
  <si>
    <t>FORD Focus II Focus C-Max 1.6 tdci</t>
  </si>
  <si>
    <t>T4012</t>
  </si>
  <si>
    <t>3M516C646UD</t>
  </si>
  <si>
    <t>FORD Focus C-Max Focus II 2.0 TDCI</t>
  </si>
  <si>
    <t>T4013</t>
  </si>
  <si>
    <t>1M5Q-6K683-AC</t>
  </si>
  <si>
    <t>FORD Focus I 1.8 TDCI</t>
  </si>
  <si>
    <t>T4014</t>
  </si>
  <si>
    <t xml:space="preserve"> FORD Focus C-Max Focus II</t>
  </si>
  <si>
    <t>T4015</t>
  </si>
  <si>
    <t>6M516C646EA</t>
  </si>
  <si>
    <t>3M516C646ZA</t>
  </si>
  <si>
    <t>FORD Focus II C-Max 2.0 TDCI</t>
  </si>
  <si>
    <t>T4016</t>
  </si>
  <si>
    <t>6C116C645CE</t>
  </si>
  <si>
    <t>FORD Transit</t>
  </si>
  <si>
    <t>T4017</t>
  </si>
  <si>
    <t>6G91-6K683-AG</t>
  </si>
  <si>
    <t>6G91-6K683-AD</t>
  </si>
  <si>
    <t>1420886,1430235,1457679,1490848,,6G91-6K683-AB,6G91-6K683-AC,6G91-6K683-AE,6G91-6K683-AF</t>
  </si>
  <si>
    <t>two hose</t>
  </si>
  <si>
    <t>T4018</t>
  </si>
  <si>
    <t>6C611-6C646-BB</t>
  </si>
  <si>
    <t>6C611-6C646-BC</t>
  </si>
  <si>
    <t>6C611-6C646-BD</t>
  </si>
  <si>
    <t>6C611-6C646-BE</t>
  </si>
  <si>
    <t>T4019</t>
  </si>
  <si>
    <t>6G91-6C646-BF</t>
  </si>
  <si>
    <t>6G91-6C646-BA</t>
  </si>
  <si>
    <t>6G91-6C646-BB,
1430288,
6G91-6C646-BC,
1439520,
6G91-6C646-BD,
1459395,
6G91-6C646-BE</t>
  </si>
  <si>
    <t>FORD Mondeo IV S-Max Galaxy III 1.8 tdci</t>
  </si>
  <si>
    <t>T4020</t>
  </si>
  <si>
    <t>8V416K863AB</t>
  </si>
  <si>
    <t>FORD Kuga 2.0 tdci</t>
  </si>
  <si>
    <t>T4021</t>
  </si>
  <si>
    <t>6M516K863JA</t>
  </si>
  <si>
    <t>3M516C646YH</t>
  </si>
  <si>
    <t>1324644
3M516C646Y</t>
  </si>
  <si>
    <t>FORD Focus II 2.0 TDCI</t>
  </si>
  <si>
    <t>T4022</t>
  </si>
  <si>
    <t>8G91-6C646-AE</t>
  </si>
  <si>
    <t>8G916C646AE</t>
  </si>
  <si>
    <t>8G91-6C646-AD</t>
  </si>
  <si>
    <t>8G916C646AD</t>
  </si>
  <si>
    <t>FORD Mondeo Mk4 S-Max Galaxy 2.2 TDCI</t>
  </si>
  <si>
    <t>Part one,with two clamps</t>
  </si>
  <si>
    <t>T4023</t>
  </si>
  <si>
    <t>Part two,with two clamps</t>
  </si>
  <si>
    <t>T4024</t>
  </si>
  <si>
    <t>6M516C646GA</t>
  </si>
  <si>
    <t>6M516C646GC</t>
  </si>
  <si>
    <t>1672189 31273520 30636441  30723008 30723400 30748269</t>
  </si>
  <si>
    <t>FORD C-Max Focus II 1.6 TDCI VOLVO C30 S40 II V50 1.6 D</t>
  </si>
  <si>
    <t>T4025</t>
  </si>
  <si>
    <t>6C116K683EK</t>
  </si>
  <si>
    <t>Part one</t>
  </si>
  <si>
    <t>T4026</t>
  </si>
  <si>
    <t>Part two,with one clamp</t>
  </si>
  <si>
    <t>T4027</t>
  </si>
  <si>
    <t>AG916C646AC</t>
  </si>
  <si>
    <t>FORD Mondeo Mk4 S-Max Galaxy 2.0 TDCI</t>
  </si>
  <si>
    <t>T4028</t>
  </si>
  <si>
    <t>CC116K863CB</t>
  </si>
  <si>
    <t>CC116K863CD</t>
  </si>
  <si>
    <t>FORD Transit 2.2 TDCI</t>
  </si>
  <si>
    <t>T4029</t>
  </si>
  <si>
    <t>2C166C646AB</t>
  </si>
  <si>
    <t>2C166C646AA</t>
  </si>
  <si>
    <t>T4030</t>
  </si>
  <si>
    <t>2C166K683AA</t>
  </si>
  <si>
    <t>T4032</t>
  </si>
  <si>
    <t>2S6Q9C623CA</t>
  </si>
  <si>
    <t>SU00100667</t>
  </si>
  <si>
    <t>FORD Fiesta V VI Fusion</t>
  </si>
  <si>
    <t>T4033</t>
  </si>
  <si>
    <t>2S7Q6K770AC</t>
  </si>
  <si>
    <t>2S7Q6-K770-AC</t>
  </si>
  <si>
    <t>2S7Q6K770AB</t>
  </si>
  <si>
    <t>T4034</t>
  </si>
  <si>
    <t>2S7Q6N696AA</t>
  </si>
  <si>
    <t>T4035</t>
  </si>
  <si>
    <t>2T1Q6N650AB</t>
  </si>
  <si>
    <t xml:space="preserve">5050742  5050744 </t>
  </si>
  <si>
    <t>7T169F796AE</t>
  </si>
  <si>
    <t>7T169F796CE</t>
  </si>
  <si>
    <t>FORD Focus Focus III Transit Connect</t>
  </si>
  <si>
    <t>T4037</t>
  </si>
  <si>
    <t>3M5Q6K677AD</t>
  </si>
  <si>
    <t>FORD Focus C-Max VOLVO C30 S40 II S80 II V50</t>
  </si>
  <si>
    <t>T4039</t>
  </si>
  <si>
    <t>3S4Q6N650AA</t>
  </si>
  <si>
    <t>FORD Transit Connect</t>
  </si>
  <si>
    <t>T4040</t>
  </si>
  <si>
    <t>7T169047BC</t>
  </si>
  <si>
    <t>7T169047BB</t>
  </si>
  <si>
    <t>2T149047AA</t>
  </si>
  <si>
    <t>FORD Transit Connect 1.8 D</t>
  </si>
  <si>
    <t>T4041</t>
  </si>
  <si>
    <t>2C11-6C646-AC</t>
  </si>
  <si>
    <t>T4042</t>
  </si>
  <si>
    <t>1C15-6C646-AJ</t>
  </si>
  <si>
    <t>1C15-6C646-AH</t>
  </si>
  <si>
    <t>1C15-6C646-AG</t>
  </si>
  <si>
    <t>1C15-6C646-AF</t>
  </si>
  <si>
    <t>T4043</t>
  </si>
  <si>
    <t>1C156K683AM</t>
  </si>
  <si>
    <t>FORD Transit 2.0</t>
  </si>
  <si>
    <t>T4045</t>
  </si>
  <si>
    <t>4M516C646DF</t>
  </si>
  <si>
    <t>FORD C-Max Focus C-Max Focus II Galaxy 1.8 tdci Mondeo III 2.0 tdci</t>
  </si>
  <si>
    <t>T4046</t>
  </si>
  <si>
    <t>6C116K683BD</t>
  </si>
  <si>
    <t>6C116K683BC</t>
  </si>
  <si>
    <t>FORD Transit 2.4 tdci</t>
  </si>
  <si>
    <t>T4047</t>
  </si>
  <si>
    <t>6M516C646GA-1</t>
  </si>
  <si>
    <t xml:space="preserve">FORD C-Max 1.6 TDCI Focus 1.6 TDCI Focus II 1.6 TDCI </t>
  </si>
  <si>
    <t xml:space="preserve">long one </t>
  </si>
  <si>
    <t>T4048</t>
  </si>
  <si>
    <t>6M516C646GA-2</t>
  </si>
  <si>
    <t>FORD C-Max Focus Focus II 1.6 TDCI</t>
  </si>
  <si>
    <t>short one</t>
  </si>
  <si>
    <t>T4049</t>
  </si>
  <si>
    <t>6M516K863GC</t>
  </si>
  <si>
    <t>1525112 1747173 1761516 3M516C646AD
3M516C646XB 1314366</t>
  </si>
  <si>
    <t>T4050</t>
  </si>
  <si>
    <t>6M516C646CB</t>
  </si>
  <si>
    <t>6M516C646CA</t>
  </si>
  <si>
    <t>6M516C646BA</t>
  </si>
  <si>
    <t>6M516C646BB
6M516C646SB
6M516C646SA
1518215</t>
  </si>
  <si>
    <t>FORD Focus II Focus C-Max C-Max 2.0 TDCI</t>
  </si>
  <si>
    <t>T4051</t>
  </si>
  <si>
    <t>T4052</t>
  </si>
  <si>
    <t>7G916K683AA</t>
  </si>
  <si>
    <t>6G916C646F</t>
  </si>
  <si>
    <t>6G916C646FB</t>
  </si>
  <si>
    <t>6G91-6C646-F</t>
  </si>
  <si>
    <t>6G91-6C646-FB
6G91-6C646-FC
6G916C646FC
1459397
1430292
1383684</t>
  </si>
  <si>
    <t>T4060</t>
  </si>
  <si>
    <t>7T169F796AC</t>
  </si>
  <si>
    <t>FORD Transit Connect 1.8 tdci</t>
  </si>
  <si>
    <t>T4061</t>
  </si>
  <si>
    <t>7T169F796BG</t>
  </si>
  <si>
    <t>7T166K683BE</t>
  </si>
  <si>
    <t>T4062</t>
  </si>
  <si>
    <t>8C166C646AB</t>
  </si>
  <si>
    <t>T4063</t>
  </si>
  <si>
    <t>8V516N650AC</t>
  </si>
  <si>
    <t>8V516N650AA</t>
  </si>
  <si>
    <t>FORD Fiesta VI</t>
  </si>
  <si>
    <t>T4064</t>
  </si>
  <si>
    <t>8V516N650BC</t>
  </si>
  <si>
    <t>FORD Fiesta V</t>
  </si>
  <si>
    <t>T4065</t>
  </si>
  <si>
    <t>95VB8B274CE</t>
  </si>
  <si>
    <t>95VB8B274CD</t>
  </si>
  <si>
    <t>FORD Transit 2.5 di 2.5 td</t>
  </si>
  <si>
    <t>T4068</t>
  </si>
  <si>
    <t>AB396K683AF</t>
  </si>
  <si>
    <t>1722305
1752091
5219604</t>
  </si>
  <si>
    <t>T4069</t>
  </si>
  <si>
    <t>AV616K863HG</t>
  </si>
  <si>
    <t>AV616K863HF</t>
  </si>
  <si>
    <t>FORD C-Max II Focus II 1.6 tdci</t>
  </si>
  <si>
    <t>T4070</t>
  </si>
  <si>
    <t>CC116C646BG</t>
  </si>
  <si>
    <t>CC116C646BK</t>
  </si>
  <si>
    <t>CC116C646BF</t>
  </si>
  <si>
    <t>1762461
CC116C646BL
2019953</t>
  </si>
  <si>
    <t>FORD Transit 2.2 tdci</t>
  </si>
  <si>
    <t>T4071</t>
  </si>
  <si>
    <t>XS4Q8A567CC</t>
  </si>
  <si>
    <t>FORD Focus IV Focus C-Max Focus II 1.8</t>
  </si>
  <si>
    <t>T4073</t>
  </si>
  <si>
    <t>BC346W650CB</t>
  </si>
  <si>
    <t>BC34-6W650-CB</t>
  </si>
  <si>
    <t>2008-2010 Ford F-250 Super Duty 6.4L V8 - Diesel</t>
  </si>
  <si>
    <t>T4075</t>
  </si>
  <si>
    <t>AG916K863AB</t>
  </si>
  <si>
    <t>FORD Galaxy Mondeo IV S-max 2.0 TDCi</t>
  </si>
  <si>
    <t>T4076</t>
  </si>
  <si>
    <t>CC116K863BE</t>
  </si>
  <si>
    <t>CC116K863BG, CC116K863BE, CC116K863BF, 2041276, 1749144, 2168127, FORD 1749144, FORD 2041276, FORD 2168127, FORD CC116K863BE, FORD CC116K863BF, FORD CC116K863BG</t>
  </si>
  <si>
    <t>1749144, 2041276, 2168127, CC116K863BE, CC116K863BF, CC116K863BG, 19650</t>
  </si>
  <si>
    <t>FORD Transit 2.2 TDCi</t>
  </si>
  <si>
    <t>T4078</t>
  </si>
  <si>
    <t>5S616K863AJ</t>
  </si>
  <si>
    <t>5S616K863AG</t>
  </si>
  <si>
    <t>5S616K863AH</t>
  </si>
  <si>
    <t>FORD Fiesta V 1.6 tdci</t>
  </si>
  <si>
    <t>T4081</t>
  </si>
  <si>
    <t>4M516K863BE</t>
  </si>
  <si>
    <t>4M516K863BE, 4M51-6K863-BE, 4M51 6K863 BE, 4M51-6K863-BC, 4M516K863BC, 4M51 6K863 BC, 1496238, 1374658, 1352876, 1362391, 1430788, 4M51-6K863-BD, 4M516K863BD, 4M51 6K863 BD</t>
  </si>
  <si>
    <t>FORD FOCUS 1.8 TDCi MK2</t>
  </si>
  <si>
    <t>T4082</t>
  </si>
  <si>
    <t>FORD FOCUS Mk2  C-MAX</t>
  </si>
  <si>
    <t>T4083</t>
  </si>
  <si>
    <t>FORD FOCUS MK3 1.6 TDCi</t>
  </si>
  <si>
    <t>T4084</t>
  </si>
  <si>
    <t>1439412 1496240 6M516K863HB 30647231 30723144  30740960 31261230</t>
  </si>
  <si>
    <t>FORD FOCUS MKII C-MAX 1.6 TDCi</t>
  </si>
  <si>
    <t>T4085</t>
  </si>
  <si>
    <t>FORD MONDEO IV 2.0</t>
  </si>
  <si>
    <t>T4086</t>
  </si>
  <si>
    <t>FORD TRANSIT V347 2.4</t>
  </si>
  <si>
    <t>T4087</t>
  </si>
  <si>
    <t>2T1Q-6K683-CE</t>
  </si>
  <si>
    <t>XS4Q6K683FA</t>
  </si>
  <si>
    <t>FORD FIESTA FOCUS TRANSIT CONNECT 1.8 TDCI</t>
  </si>
  <si>
    <t>T5039</t>
  </si>
  <si>
    <t xml:space="preserve"> FORD Galaxy Mondeo IV S-max 2.2 TDCi</t>
  </si>
  <si>
    <t>T5040</t>
  </si>
  <si>
    <t xml:space="preserve"> FORD Kuga 2.0 TDCi</t>
  </si>
  <si>
    <t>T5041</t>
  </si>
  <si>
    <t>AV416C700AB</t>
  </si>
  <si>
    <t xml:space="preserve"> FORD Kuga I 2.0 TDCi</t>
  </si>
  <si>
    <t>T8026</t>
  </si>
  <si>
    <t>CITROEN C1 C2 C3 PEUGEOT 1007 206 107 207 1.4 HDI    PEUGEOT 107 1007 206 207 1.4 HDI  FORD FIESTA FUSION 1.4 TDCI</t>
  </si>
  <si>
    <t>Without plastic part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</si>
</sst>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1">
    <font>
      <sz val="11"/>
      <color theme="1"/>
      <name val="宋体"/>
      <charset val="134"/>
      <scheme val="minor"/>
    </font>
    <font>
      <b/>
      <sz val="16"/>
      <color theme="0"/>
      <name val="Arial"/>
      <charset val="0"/>
    </font>
    <font>
      <b/>
      <sz val="16"/>
      <name val="Arial"/>
      <charset val="0"/>
    </font>
    <font>
      <b/>
      <sz val="16"/>
      <color theme="1"/>
      <name val="Arial"/>
      <charset val="134"/>
    </font>
    <font>
      <b/>
      <sz val="16"/>
      <name val="Arial"/>
      <charset val="134"/>
    </font>
    <font>
      <b/>
      <sz val="16"/>
      <color theme="1"/>
      <name val="Arial"/>
      <charset val="238"/>
    </font>
    <font>
      <b/>
      <sz val="16"/>
      <color theme="0"/>
      <name val="宋体"/>
      <charset val="0"/>
    </font>
    <font>
      <b/>
      <sz val="16"/>
      <color rgb="FF333333"/>
      <name val="Arial"/>
      <charset val="134"/>
    </font>
    <font>
      <b/>
      <sz val="16"/>
      <color theme="1"/>
      <name val="Arial"/>
      <charset val="0"/>
    </font>
    <font>
      <b/>
      <sz val="16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0" borderId="0"/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31" applyFont="1" applyFill="1" applyBorder="1" applyAlignment="1">
      <alignment horizontal="center" vertical="center" wrapText="1"/>
    </xf>
    <xf numFmtId="176" fontId="1" fillId="2" borderId="1" xfId="51" applyNumberFormat="1" applyFont="1" applyFill="1" applyBorder="1" applyAlignment="1">
      <alignment horizontal="center" vertical="center" wrapText="1"/>
    </xf>
    <xf numFmtId="7" fontId="6" fillId="2" borderId="1" xfId="51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7" fontId="2" fillId="0" borderId="1" xfId="44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7" fontId="8" fillId="3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png"/><Relationship Id="rId98" Type="http://schemas.openxmlformats.org/officeDocument/2006/relationships/image" Target="media/image98.jpeg"/><Relationship Id="rId97" Type="http://schemas.openxmlformats.org/officeDocument/2006/relationships/image" Target="media/image97.png"/><Relationship Id="rId96" Type="http://schemas.openxmlformats.org/officeDocument/2006/relationships/image" Target="media/image96.png"/><Relationship Id="rId95" Type="http://schemas.openxmlformats.org/officeDocument/2006/relationships/image" Target="media/image95.jpeg"/><Relationship Id="rId94" Type="http://schemas.openxmlformats.org/officeDocument/2006/relationships/image" Target="media/image94.png"/><Relationship Id="rId93" Type="http://schemas.openxmlformats.org/officeDocument/2006/relationships/image" Target="media/image93.png"/><Relationship Id="rId92" Type="http://schemas.openxmlformats.org/officeDocument/2006/relationships/image" Target="media/image92.png"/><Relationship Id="rId91" Type="http://schemas.openxmlformats.org/officeDocument/2006/relationships/image" Target="media/image91.png"/><Relationship Id="rId90" Type="http://schemas.openxmlformats.org/officeDocument/2006/relationships/image" Target="media/image90.png"/><Relationship Id="rId9" Type="http://schemas.openxmlformats.org/officeDocument/2006/relationships/image" Target="media/image9.png"/><Relationship Id="rId89" Type="http://schemas.openxmlformats.org/officeDocument/2006/relationships/image" Target="media/image89.png"/><Relationship Id="rId88" Type="http://schemas.openxmlformats.org/officeDocument/2006/relationships/image" Target="media/image88.png"/><Relationship Id="rId87" Type="http://schemas.openxmlformats.org/officeDocument/2006/relationships/image" Target="media/image87.png"/><Relationship Id="rId86" Type="http://schemas.openxmlformats.org/officeDocument/2006/relationships/image" Target="media/image86.png"/><Relationship Id="rId85" Type="http://schemas.openxmlformats.org/officeDocument/2006/relationships/image" Target="media/image85.png"/><Relationship Id="rId84" Type="http://schemas.openxmlformats.org/officeDocument/2006/relationships/image" Target="media/image84.png"/><Relationship Id="rId83" Type="http://schemas.openxmlformats.org/officeDocument/2006/relationships/image" Target="media/image83.jpeg"/><Relationship Id="rId82" Type="http://schemas.openxmlformats.org/officeDocument/2006/relationships/image" Target="media/image82.png"/><Relationship Id="rId81" Type="http://schemas.openxmlformats.org/officeDocument/2006/relationships/image" Target="media/image81.png"/><Relationship Id="rId80" Type="http://schemas.openxmlformats.org/officeDocument/2006/relationships/image" Target="media/image80.png"/><Relationship Id="rId8" Type="http://schemas.openxmlformats.org/officeDocument/2006/relationships/image" Target="media/image8.png"/><Relationship Id="rId79" Type="http://schemas.openxmlformats.org/officeDocument/2006/relationships/image" Target="media/image79.png"/><Relationship Id="rId78" Type="http://schemas.openxmlformats.org/officeDocument/2006/relationships/image" Target="media/image78.png"/><Relationship Id="rId77" Type="http://schemas.openxmlformats.org/officeDocument/2006/relationships/image" Target="media/image77.png"/><Relationship Id="rId76" Type="http://schemas.openxmlformats.org/officeDocument/2006/relationships/image" Target="media/image76.png"/><Relationship Id="rId75" Type="http://schemas.openxmlformats.org/officeDocument/2006/relationships/image" Target="media/image75.png"/><Relationship Id="rId74" Type="http://schemas.openxmlformats.org/officeDocument/2006/relationships/image" Target="media/image74.png"/><Relationship Id="rId73" Type="http://schemas.openxmlformats.org/officeDocument/2006/relationships/image" Target="media/image73.png"/><Relationship Id="rId72" Type="http://schemas.openxmlformats.org/officeDocument/2006/relationships/image" Target="media/image72.jpeg"/><Relationship Id="rId71" Type="http://schemas.openxmlformats.org/officeDocument/2006/relationships/image" Target="media/image71.png"/><Relationship Id="rId70" Type="http://schemas.openxmlformats.org/officeDocument/2006/relationships/image" Target="media/image70.png"/><Relationship Id="rId7" Type="http://schemas.openxmlformats.org/officeDocument/2006/relationships/image" Target="media/image7.pn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png"/><Relationship Id="rId66" Type="http://schemas.openxmlformats.org/officeDocument/2006/relationships/image" Target="media/image66.pn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png"/><Relationship Id="rId62" Type="http://schemas.openxmlformats.org/officeDocument/2006/relationships/image" Target="media/image62.png"/><Relationship Id="rId61" Type="http://schemas.openxmlformats.org/officeDocument/2006/relationships/image" Target="media/image61.jpeg"/><Relationship Id="rId60" Type="http://schemas.openxmlformats.org/officeDocument/2006/relationships/image" Target="media/image60.pn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pn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png"/><Relationship Id="rId51" Type="http://schemas.openxmlformats.org/officeDocument/2006/relationships/image" Target="media/image51.jpe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jpe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jpe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jpeg"/><Relationship Id="rId33" Type="http://schemas.openxmlformats.org/officeDocument/2006/relationships/image" Target="media/image33.pn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pn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jpe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1" Type="http://schemas.openxmlformats.org/officeDocument/2006/relationships/image" Target="media/image111.jpeg"/><Relationship Id="rId110" Type="http://schemas.openxmlformats.org/officeDocument/2006/relationships/image" Target="media/image110.png"/><Relationship Id="rId11" Type="http://schemas.openxmlformats.org/officeDocument/2006/relationships/image" Target="media/image11.png"/><Relationship Id="rId109" Type="http://schemas.openxmlformats.org/officeDocument/2006/relationships/image" Target="media/image109.png"/><Relationship Id="rId108" Type="http://schemas.openxmlformats.org/officeDocument/2006/relationships/image" Target="media/image108.png"/><Relationship Id="rId107" Type="http://schemas.openxmlformats.org/officeDocument/2006/relationships/image" Target="media/image107.jpeg"/><Relationship Id="rId106" Type="http://schemas.openxmlformats.org/officeDocument/2006/relationships/image" Target="media/image106.png"/><Relationship Id="rId105" Type="http://schemas.openxmlformats.org/officeDocument/2006/relationships/image" Target="media/image105.png"/><Relationship Id="rId104" Type="http://schemas.openxmlformats.org/officeDocument/2006/relationships/image" Target="media/image104.jpeg"/><Relationship Id="rId103" Type="http://schemas.openxmlformats.org/officeDocument/2006/relationships/image" Target="media/image103.png"/><Relationship Id="rId102" Type="http://schemas.openxmlformats.org/officeDocument/2006/relationships/image" Target="media/image102.jpeg"/><Relationship Id="rId101" Type="http://schemas.openxmlformats.org/officeDocument/2006/relationships/image" Target="media/image101.png"/><Relationship Id="rId100" Type="http://schemas.openxmlformats.org/officeDocument/2006/relationships/image" Target="media/image100.png"/><Relationship Id="rId10" Type="http://schemas.openxmlformats.org/officeDocument/2006/relationships/image" Target="media/image10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tabSelected="1" zoomScale="70" zoomScaleNormal="70" workbookViewId="0">
      <selection activeCell="F4" sqref="F4"/>
    </sheetView>
  </sheetViews>
  <sheetFormatPr defaultColWidth="28.375" defaultRowHeight="13.5"/>
  <cols>
    <col min="1" max="1" width="15.525" customWidth="1"/>
    <col min="2" max="2" width="21.625" customWidth="1"/>
    <col min="3" max="4" width="22.125" customWidth="1"/>
    <col min="5" max="5" width="23.375" customWidth="1"/>
    <col min="6" max="6" width="28" customWidth="1"/>
    <col min="7" max="9" width="28.375" customWidth="1"/>
    <col min="10" max="10" width="15.875" customWidth="1"/>
    <col min="11" max="11" width="27.25" customWidth="1"/>
    <col min="12" max="16384" width="28.375" customWidth="1"/>
  </cols>
  <sheetData>
    <row r="1" ht="34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5" t="s">
        <v>8</v>
      </c>
      <c r="J1" s="16" t="s">
        <v>9</v>
      </c>
      <c r="K1" s="15" t="s">
        <v>10</v>
      </c>
    </row>
    <row r="2" ht="119.6" spans="1:11">
      <c r="A2" s="2" t="s">
        <v>11</v>
      </c>
      <c r="B2" s="3">
        <v>30741749</v>
      </c>
      <c r="C2" s="4" t="s">
        <v>12</v>
      </c>
      <c r="D2" s="4">
        <v>1440439</v>
      </c>
      <c r="E2" s="4"/>
      <c r="F2" s="4"/>
      <c r="G2" s="4"/>
      <c r="H2" s="2" t="str">
        <f>_xlfn.DISPIMG("ID_74A8E6B90B90489A8F7E4B41C351FBD2",1)</f>
        <v>=DISPIMG("ID_74A8E6B90B90489A8F7E4B41C351FBD2",1)</v>
      </c>
      <c r="I2" s="2" t="s">
        <v>13</v>
      </c>
      <c r="J2" s="17">
        <v>32</v>
      </c>
      <c r="K2" s="2"/>
    </row>
    <row r="3" ht="81.1" spans="1:11">
      <c r="A3" s="5" t="s">
        <v>14</v>
      </c>
      <c r="B3" s="2" t="s">
        <v>15</v>
      </c>
      <c r="C3" s="2"/>
      <c r="D3" s="2"/>
      <c r="E3" s="2"/>
      <c r="F3" s="2"/>
      <c r="G3" s="2"/>
      <c r="H3" s="2" t="str">
        <f>_xlfn.DISPIMG("ID_601BD794D26D41FB812375EE6D50F810",1)</f>
        <v>=DISPIMG("ID_601BD794D26D41FB812375EE6D50F810",1)</v>
      </c>
      <c r="I3" s="5" t="s">
        <v>16</v>
      </c>
      <c r="J3" s="17">
        <v>46</v>
      </c>
      <c r="K3" s="18"/>
    </row>
    <row r="4" ht="303.75" spans="1:11">
      <c r="A4" s="5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tr">
        <f>_xlfn.DISPIMG("ID_AC41BF23E1C3408FBD1477159CEAA23E",1)</f>
        <v>=DISPIMG("ID_AC41BF23E1C3408FBD1477159CEAA23E",1)</v>
      </c>
      <c r="I4" s="2" t="s">
        <v>16</v>
      </c>
      <c r="J4" s="17">
        <v>37</v>
      </c>
      <c r="K4" s="18"/>
    </row>
    <row r="5" ht="113.5" spans="1:11">
      <c r="A5" s="5" t="s">
        <v>24</v>
      </c>
      <c r="B5" s="6" t="s">
        <v>25</v>
      </c>
      <c r="C5" s="6" t="s">
        <v>26</v>
      </c>
      <c r="D5" s="6"/>
      <c r="E5" s="6"/>
      <c r="F5" s="6"/>
      <c r="G5" s="6"/>
      <c r="H5" s="7" t="str">
        <f>_xlfn.DISPIMG("ID_B0B2F1CC9C5945D0ACBABB785C903F16",1)</f>
        <v>=DISPIMG("ID_B0B2F1CC9C5945D0ACBABB785C903F16",1)</v>
      </c>
      <c r="I5" s="6" t="s">
        <v>27</v>
      </c>
      <c r="J5" s="17">
        <v>24</v>
      </c>
      <c r="K5" s="19" t="s">
        <v>28</v>
      </c>
    </row>
    <row r="6" ht="78.15" spans="1:11">
      <c r="A6" s="5" t="s">
        <v>29</v>
      </c>
      <c r="B6" s="5" t="s">
        <v>30</v>
      </c>
      <c r="C6" s="5"/>
      <c r="D6" s="5"/>
      <c r="E6" s="5"/>
      <c r="F6" s="5"/>
      <c r="G6" s="5"/>
      <c r="H6" s="5" t="str">
        <f>_xlfn.DISPIMG("ID_5C0024A80F7F472EA2D9F4505BF28C48",1)</f>
        <v>=DISPIMG("ID_5C0024A80F7F472EA2D9F4505BF28C48",1)</v>
      </c>
      <c r="I6" s="18" t="s">
        <v>31</v>
      </c>
      <c r="J6" s="17">
        <v>28</v>
      </c>
      <c r="K6" s="19" t="s">
        <v>28</v>
      </c>
    </row>
    <row r="7" ht="64.3" spans="1:11">
      <c r="A7" s="5" t="s">
        <v>32</v>
      </c>
      <c r="B7" s="5">
        <v>1332836</v>
      </c>
      <c r="C7" s="5"/>
      <c r="D7" s="5"/>
      <c r="E7" s="5"/>
      <c r="F7" s="5"/>
      <c r="G7" s="5"/>
      <c r="H7" s="5" t="str">
        <f>_xlfn.DISPIMG("ID_DC3DFEF6A5F34D1386F6249E1D44B0E4",1)</f>
        <v>=DISPIMG("ID_DC3DFEF6A5F34D1386F6249E1D44B0E4",1)</v>
      </c>
      <c r="I7" s="18" t="s">
        <v>33</v>
      </c>
      <c r="J7" s="17">
        <v>32</v>
      </c>
      <c r="K7" s="18" t="s">
        <v>28</v>
      </c>
    </row>
    <row r="8" ht="63.95" spans="1:11">
      <c r="A8" s="5" t="s">
        <v>34</v>
      </c>
      <c r="B8" s="5">
        <v>1939552</v>
      </c>
      <c r="C8" s="5">
        <v>1920734</v>
      </c>
      <c r="D8" s="5">
        <v>1939552</v>
      </c>
      <c r="E8" s="5">
        <v>5228197</v>
      </c>
      <c r="F8" s="5" t="s">
        <v>35</v>
      </c>
      <c r="G8" s="5" t="s">
        <v>36</v>
      </c>
      <c r="H8" s="5" t="str">
        <f>_xlfn.DISPIMG("ID_3077FE25CA3B4127A2DFDFCC9F8B1F28",1)</f>
        <v>=DISPIMG("ID_3077FE25CA3B4127A2DFDFCC9F8B1F28",1)</v>
      </c>
      <c r="I8" s="18" t="s">
        <v>37</v>
      </c>
      <c r="J8" s="17">
        <v>52</v>
      </c>
      <c r="K8" s="18"/>
    </row>
    <row r="9" ht="58.75" spans="1:11">
      <c r="A9" s="5" t="s">
        <v>38</v>
      </c>
      <c r="B9" s="2">
        <v>1872795</v>
      </c>
      <c r="C9" s="2"/>
      <c r="D9" s="2"/>
      <c r="E9" s="2"/>
      <c r="F9" s="2"/>
      <c r="G9" s="2"/>
      <c r="H9" s="2" t="str">
        <f>_xlfn.DISPIMG("ID_C0E48F995CC34FD49DAADFEAB50974D7",1)</f>
        <v>=DISPIMG("ID_C0E48F995CC34FD49DAADFEAB50974D7",1)</v>
      </c>
      <c r="I9" s="18" t="s">
        <v>39</v>
      </c>
      <c r="J9" s="17">
        <v>52</v>
      </c>
      <c r="K9" s="18"/>
    </row>
    <row r="10" ht="81" spans="1:11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44</v>
      </c>
      <c r="F10" s="5"/>
      <c r="G10" s="5"/>
      <c r="H10" s="5" t="str">
        <f>_xlfn.DISPIMG("ID_AD330B6378084FF1BD9D663276B24AA2",1)</f>
        <v>=DISPIMG("ID_AD330B6378084FF1BD9D663276B24AA2",1)</v>
      </c>
      <c r="I10" s="18" t="s">
        <v>45</v>
      </c>
      <c r="J10" s="17">
        <v>320</v>
      </c>
      <c r="K10" s="18" t="s">
        <v>46</v>
      </c>
    </row>
    <row r="11" ht="162" spans="1:11">
      <c r="A11" s="5" t="s">
        <v>47</v>
      </c>
      <c r="B11" s="2">
        <v>1465155</v>
      </c>
      <c r="C11" s="2">
        <v>1232153</v>
      </c>
      <c r="D11" s="2">
        <v>1308660</v>
      </c>
      <c r="E11" s="2">
        <v>1336774</v>
      </c>
      <c r="F11" s="2">
        <v>1351993</v>
      </c>
      <c r="G11" s="2" t="s">
        <v>48</v>
      </c>
      <c r="H11" s="2" t="str">
        <f>_xlfn.DISPIMG("ID_AB890C53BA454016A7417B1F7FED18FB",1)</f>
        <v>=DISPIMG("ID_AB890C53BA454016A7417B1F7FED18FB",1)</v>
      </c>
      <c r="I11" s="18" t="s">
        <v>49</v>
      </c>
      <c r="J11" s="17">
        <v>60</v>
      </c>
      <c r="K11" s="18"/>
    </row>
    <row r="12" ht="94" spans="1:11">
      <c r="A12" s="5" t="s">
        <v>50</v>
      </c>
      <c r="B12" s="5">
        <v>9657083280</v>
      </c>
      <c r="C12" s="5">
        <v>144053</v>
      </c>
      <c r="D12" s="5"/>
      <c r="E12" s="5"/>
      <c r="F12" s="5"/>
      <c r="G12" s="5"/>
      <c r="H12" s="5" t="str">
        <f>_xlfn.DISPIMG("ID_ED0F0E5289FE453E9430E7754609C451",1)</f>
        <v>=DISPIMG("ID_ED0F0E5289FE453E9430E7754609C451",1)</v>
      </c>
      <c r="I12" s="18" t="s">
        <v>51</v>
      </c>
      <c r="J12" s="17">
        <v>60</v>
      </c>
      <c r="K12" s="18"/>
    </row>
    <row r="13" ht="78.35" spans="1:11">
      <c r="A13" s="5" t="s">
        <v>52</v>
      </c>
      <c r="B13" s="2">
        <v>1490848</v>
      </c>
      <c r="C13" s="2"/>
      <c r="D13" s="2"/>
      <c r="E13" s="2"/>
      <c r="F13" s="2"/>
      <c r="G13" s="2"/>
      <c r="H13" s="8" t="str">
        <f>_xlfn.DISPIMG("ID_4D2F5D922FE445E7B6DD7B57928AD22B",1)</f>
        <v>=DISPIMG("ID_4D2F5D922FE445E7B6DD7B57928AD22B",1)</v>
      </c>
      <c r="I13" s="18" t="s">
        <v>53</v>
      </c>
      <c r="J13" s="17">
        <v>8</v>
      </c>
      <c r="K13" s="18"/>
    </row>
    <row r="14" ht="73.6" spans="1:11">
      <c r="A14" s="5" t="s">
        <v>54</v>
      </c>
      <c r="B14" s="2" t="s">
        <v>55</v>
      </c>
      <c r="C14" s="2">
        <v>1520851</v>
      </c>
      <c r="D14" s="2"/>
      <c r="E14" s="2"/>
      <c r="F14" s="2"/>
      <c r="G14" s="2"/>
      <c r="H14" s="2" t="str">
        <f>_xlfn.DISPIMG("ID_CD5DC7ACB9254B4C86CE2DB7F197C4D7",1)</f>
        <v>=DISPIMG("ID_CD5DC7ACB9254B4C86CE2DB7F197C4D7",1)</v>
      </c>
      <c r="I14" s="18" t="s">
        <v>56</v>
      </c>
      <c r="J14" s="17">
        <v>18</v>
      </c>
      <c r="K14" s="18"/>
    </row>
    <row r="15" ht="97" spans="1:11">
      <c r="A15" s="5" t="s">
        <v>57</v>
      </c>
      <c r="B15" s="5">
        <v>1708385</v>
      </c>
      <c r="C15" s="5">
        <v>1784498</v>
      </c>
      <c r="D15" s="5">
        <v>1710388</v>
      </c>
      <c r="E15" s="5"/>
      <c r="F15" s="5"/>
      <c r="G15" s="5"/>
      <c r="H15" s="5" t="str">
        <f>_xlfn.DISPIMG("ID_52D6089B4382468BA92FF836749BC276",1)</f>
        <v>=DISPIMG("ID_52D6089B4382468BA92FF836749BC276",1)</v>
      </c>
      <c r="I15" s="5" t="s">
        <v>58</v>
      </c>
      <c r="J15" s="17">
        <v>28</v>
      </c>
      <c r="K15" s="18"/>
    </row>
    <row r="16" ht="108.45" spans="1:11">
      <c r="A16" s="5" t="s">
        <v>59</v>
      </c>
      <c r="B16" s="2" t="s">
        <v>60</v>
      </c>
      <c r="C16" s="2"/>
      <c r="D16" s="2"/>
      <c r="E16" s="2"/>
      <c r="F16" s="2"/>
      <c r="G16" s="2"/>
      <c r="H16" s="2" t="str">
        <f>_xlfn.DISPIMG("ID_ED4BB769D74E439D852A3D71B4B7D6C7",1)</f>
        <v>=DISPIMG("ID_ED4BB769D74E439D852A3D71B4B7D6C7",1)</v>
      </c>
      <c r="I16" s="18" t="s">
        <v>61</v>
      </c>
      <c r="J16" s="17">
        <v>14</v>
      </c>
      <c r="K16" s="18"/>
    </row>
    <row r="17" ht="94.75" spans="1:11">
      <c r="A17" s="5" t="s">
        <v>62</v>
      </c>
      <c r="B17" s="2" t="s">
        <v>63</v>
      </c>
      <c r="C17" s="2" t="s">
        <v>64</v>
      </c>
      <c r="D17" s="2"/>
      <c r="E17" s="2"/>
      <c r="F17" s="2"/>
      <c r="G17" s="2"/>
      <c r="H17" s="9" t="str">
        <f>_xlfn.DISPIMG("ID_A1E345A02D114C38ABE13901BB8703B4",1)</f>
        <v>=DISPIMG("ID_A1E345A02D114C38ABE13901BB8703B4",1)</v>
      </c>
      <c r="I17" s="18" t="s">
        <v>65</v>
      </c>
      <c r="J17" s="17">
        <v>5.6</v>
      </c>
      <c r="K17" s="19"/>
    </row>
    <row r="18" ht="20.25" spans="1:11">
      <c r="A18" s="5" t="s">
        <v>66</v>
      </c>
      <c r="B18" s="2">
        <v>1596810</v>
      </c>
      <c r="C18" s="2"/>
      <c r="D18" s="2"/>
      <c r="E18" s="2"/>
      <c r="F18" s="2"/>
      <c r="G18" s="2"/>
      <c r="H18" s="2"/>
      <c r="I18" s="5" t="s">
        <v>61</v>
      </c>
      <c r="J18" s="17">
        <v>28</v>
      </c>
      <c r="K18" s="18"/>
    </row>
    <row r="19" ht="128.15" spans="1:11">
      <c r="A19" s="5" t="s">
        <v>67</v>
      </c>
      <c r="B19" s="5" t="s">
        <v>68</v>
      </c>
      <c r="C19" s="5" t="s">
        <v>69</v>
      </c>
      <c r="D19" s="5"/>
      <c r="E19" s="5"/>
      <c r="F19" s="5"/>
      <c r="G19" s="5"/>
      <c r="H19" s="5" t="str">
        <f>_xlfn.DISPIMG("ID_3A84EAA38B3F44D3B202E312656B1509",1)</f>
        <v>=DISPIMG("ID_3A84EAA38B3F44D3B202E312656B1509",1)</v>
      </c>
      <c r="I19" s="5" t="s">
        <v>70</v>
      </c>
      <c r="J19" s="17">
        <v>52</v>
      </c>
      <c r="K19" s="18"/>
    </row>
    <row r="20" ht="73.65" spans="1:11">
      <c r="A20" s="5" t="s">
        <v>71</v>
      </c>
      <c r="B20" s="5" t="s">
        <v>72</v>
      </c>
      <c r="C20" s="5" t="s">
        <v>73</v>
      </c>
      <c r="D20" s="5">
        <v>1710178</v>
      </c>
      <c r="E20" s="5">
        <v>1710179</v>
      </c>
      <c r="F20" s="5">
        <v>2360409</v>
      </c>
      <c r="G20" s="5">
        <v>2360404</v>
      </c>
      <c r="H20" s="5" t="str">
        <f>_xlfn.DISPIMG("ID_BAEE310113A34CAB9A264799EF97B4DD",1)</f>
        <v>=DISPIMG("ID_BAEE310113A34CAB9A264799EF97B4DD",1)</v>
      </c>
      <c r="I20" s="5" t="s">
        <v>74</v>
      </c>
      <c r="J20" s="17">
        <v>30</v>
      </c>
      <c r="K20" s="18"/>
    </row>
    <row r="21" ht="75.2" spans="1:11">
      <c r="A21" s="5" t="s">
        <v>75</v>
      </c>
      <c r="B21" s="2" t="s">
        <v>76</v>
      </c>
      <c r="C21" s="2">
        <v>1739024</v>
      </c>
      <c r="D21" s="2" t="s">
        <v>77</v>
      </c>
      <c r="E21" s="2" t="s">
        <v>78</v>
      </c>
      <c r="F21" s="2" t="s">
        <v>79</v>
      </c>
      <c r="G21" s="2">
        <v>1507992</v>
      </c>
      <c r="H21" s="2" t="str">
        <f>_xlfn.DISPIMG("ID_7D851B715D17497F9EE694E97A9DD218",1)</f>
        <v>=DISPIMG("ID_7D851B715D17497F9EE694E97A9DD218",1)</v>
      </c>
      <c r="I21" s="2" t="s">
        <v>80</v>
      </c>
      <c r="J21" s="17">
        <v>20</v>
      </c>
      <c r="K21" s="19"/>
    </row>
    <row r="22" ht="121.5" spans="1:11">
      <c r="A22" s="5" t="s">
        <v>81</v>
      </c>
      <c r="B22" s="3" t="s">
        <v>82</v>
      </c>
      <c r="C22" s="3"/>
      <c r="D22" s="3"/>
      <c r="E22" s="3"/>
      <c r="F22" s="3"/>
      <c r="G22" s="3"/>
      <c r="H22" s="3" t="str">
        <f>_xlfn.DISPIMG("ID_6760E92530B2418AB7F5E18CB2BF46B0",1)</f>
        <v>=DISPIMG("ID_6760E92530B2418AB7F5E18CB2BF46B0",1)</v>
      </c>
      <c r="I22" s="3" t="s">
        <v>83</v>
      </c>
      <c r="J22" s="17"/>
      <c r="K22" s="18"/>
    </row>
    <row r="23" ht="101.25" spans="1:11">
      <c r="A23" s="5" t="s">
        <v>84</v>
      </c>
      <c r="B23" s="4">
        <v>1823088</v>
      </c>
      <c r="C23" s="4" t="s">
        <v>85</v>
      </c>
      <c r="D23" s="4" t="s">
        <v>86</v>
      </c>
      <c r="E23" s="4"/>
      <c r="F23" s="4"/>
      <c r="G23" s="4"/>
      <c r="H23" s="3" t="str">
        <f>_xlfn.DISPIMG("ID_891061711FCC48B28BCCFDD88F2955B1",1)</f>
        <v>=DISPIMG("ID_891061711FCC48B28BCCFDD88F2955B1",1)</v>
      </c>
      <c r="I23" s="20" t="s">
        <v>87</v>
      </c>
      <c r="J23" s="17">
        <v>39</v>
      </c>
      <c r="K23" s="19" t="s">
        <v>28</v>
      </c>
    </row>
    <row r="24" ht="243" spans="1:11">
      <c r="A24" s="5" t="s">
        <v>88</v>
      </c>
      <c r="B24" s="4" t="s">
        <v>89</v>
      </c>
      <c r="C24" s="4">
        <v>1789644</v>
      </c>
      <c r="D24" s="4" t="s">
        <v>90</v>
      </c>
      <c r="E24" s="4">
        <v>1910633</v>
      </c>
      <c r="F24" s="4" t="s">
        <v>91</v>
      </c>
      <c r="G24" s="4">
        <v>2036638</v>
      </c>
      <c r="H24" s="3" t="str">
        <f>_xlfn.DISPIMG("ID_F611139A67F0476B969024A0B8CC1194",1)</f>
        <v>=DISPIMG("ID_F611139A67F0476B969024A0B8CC1194",1)</v>
      </c>
      <c r="I24" s="20" t="s">
        <v>92</v>
      </c>
      <c r="J24" s="17">
        <v>65</v>
      </c>
      <c r="K24" s="18" t="s">
        <v>28</v>
      </c>
    </row>
    <row r="25" ht="243" spans="1:11">
      <c r="A25" s="5" t="s">
        <v>93</v>
      </c>
      <c r="B25" s="4" t="s">
        <v>89</v>
      </c>
      <c r="C25" s="4">
        <v>1789644</v>
      </c>
      <c r="D25" s="4" t="s">
        <v>90</v>
      </c>
      <c r="E25" s="4">
        <v>1910633</v>
      </c>
      <c r="F25" s="4" t="s">
        <v>91</v>
      </c>
      <c r="G25" s="4">
        <v>2036638</v>
      </c>
      <c r="H25" s="3" t="str">
        <f>_xlfn.DISPIMG("ID_F4E0665ACBD04ABBA278C6BBDAA645D9",1)</f>
        <v>=DISPIMG("ID_F4E0665ACBD04ABBA278C6BBDAA645D9",1)</v>
      </c>
      <c r="I25" s="20" t="s">
        <v>92</v>
      </c>
      <c r="J25" s="21">
        <v>25</v>
      </c>
      <c r="K25" s="18" t="s">
        <v>28</v>
      </c>
    </row>
    <row r="26" ht="49.6" spans="1:11">
      <c r="A26" s="5" t="s">
        <v>94</v>
      </c>
      <c r="B26" s="4">
        <v>4655436</v>
      </c>
      <c r="C26" s="4" t="s">
        <v>95</v>
      </c>
      <c r="D26" s="4" t="s">
        <v>96</v>
      </c>
      <c r="E26" s="4" t="s">
        <v>97</v>
      </c>
      <c r="F26" s="4">
        <v>4494358</v>
      </c>
      <c r="G26" s="4"/>
      <c r="H26" s="3" t="str">
        <f>_xlfn.DISPIMG("ID_B6EC0EF192254A189D3807D328219D7D",1)</f>
        <v>=DISPIMG("ID_B6EC0EF192254A189D3807D328219D7D",1)</v>
      </c>
      <c r="I26" s="3" t="s">
        <v>98</v>
      </c>
      <c r="J26" s="17">
        <v>68</v>
      </c>
      <c r="K26" s="19" t="s">
        <v>28</v>
      </c>
    </row>
    <row r="27" ht="74.15" spans="1:11">
      <c r="A27" s="5" t="s">
        <v>99</v>
      </c>
      <c r="B27" s="10">
        <v>1565540</v>
      </c>
      <c r="C27" s="10" t="s">
        <v>100</v>
      </c>
      <c r="D27" s="10" t="s">
        <v>101</v>
      </c>
      <c r="E27" s="10" t="s">
        <v>102</v>
      </c>
      <c r="F27" s="10">
        <v>1459399</v>
      </c>
      <c r="G27" s="10">
        <v>1516729</v>
      </c>
      <c r="H27" s="3" t="str">
        <f>_xlfn.DISPIMG("ID_BF4715D060E34D43B260696A483AC8A2",1)</f>
        <v>=DISPIMG("ID_BF4715D060E34D43B260696A483AC8A2",1)</v>
      </c>
      <c r="I27" s="3" t="s">
        <v>103</v>
      </c>
      <c r="J27" s="17">
        <v>32</v>
      </c>
      <c r="K27" s="18"/>
    </row>
    <row r="28" ht="91.3" spans="1:11">
      <c r="A28" s="5" t="s">
        <v>104</v>
      </c>
      <c r="B28" s="10">
        <v>1565540</v>
      </c>
      <c r="C28" s="10" t="s">
        <v>100</v>
      </c>
      <c r="D28" s="10" t="s">
        <v>101</v>
      </c>
      <c r="E28" s="10" t="s">
        <v>102</v>
      </c>
      <c r="F28" s="10">
        <v>1459399</v>
      </c>
      <c r="G28" s="10">
        <v>1516729</v>
      </c>
      <c r="H28" s="3" t="str">
        <f>_xlfn.DISPIMG("ID_784514A43BF34D5FA82AB218B903D629",1)</f>
        <v>=DISPIMG("ID_784514A43BF34D5FA82AB218B903D629",1)</v>
      </c>
      <c r="I28" s="3" t="s">
        <v>103</v>
      </c>
      <c r="J28" s="17">
        <v>17</v>
      </c>
      <c r="K28" s="18"/>
    </row>
    <row r="29" ht="72" spans="1:11">
      <c r="A29" s="5" t="s">
        <v>105</v>
      </c>
      <c r="B29" s="4">
        <v>1345978</v>
      </c>
      <c r="C29" s="4" t="s">
        <v>106</v>
      </c>
      <c r="D29" s="4" t="s">
        <v>107</v>
      </c>
      <c r="E29" s="4"/>
      <c r="F29" s="4"/>
      <c r="G29" s="4"/>
      <c r="H29" s="3" t="str">
        <f>_xlfn.DISPIMG("ID_87D3E4752C8C41A6ABB2A37F1D6EBD33",1)</f>
        <v>=DISPIMG("ID_87D3E4752C8C41A6ABB2A37F1D6EBD33",1)</v>
      </c>
      <c r="I29" s="3" t="s">
        <v>108</v>
      </c>
      <c r="J29" s="17">
        <v>14</v>
      </c>
      <c r="K29" s="19" t="s">
        <v>28</v>
      </c>
    </row>
    <row r="30" ht="101.25" spans="1:11">
      <c r="A30" s="5" t="s">
        <v>109</v>
      </c>
      <c r="B30" s="11" t="s">
        <v>110</v>
      </c>
      <c r="C30" s="4">
        <v>1683670</v>
      </c>
      <c r="D30" s="4">
        <v>1697700</v>
      </c>
      <c r="E30" s="4"/>
      <c r="F30" s="4"/>
      <c r="G30" s="4"/>
      <c r="H30" s="12" t="str">
        <f>_xlfn.DISPIMG("ID_6A171F09DA8B4089BC66AE171A53BAE9",1)</f>
        <v>=DISPIMG("ID_6A171F09DA8B4089BC66AE171A53BAE9",1)</v>
      </c>
      <c r="I30" s="22" t="s">
        <v>111</v>
      </c>
      <c r="J30" s="23">
        <v>20</v>
      </c>
      <c r="K30" s="19" t="s">
        <v>28</v>
      </c>
    </row>
    <row r="31" ht="121.5" spans="1:11">
      <c r="A31" s="1" t="s">
        <v>112</v>
      </c>
      <c r="B31" s="1">
        <v>1334441</v>
      </c>
      <c r="C31" s="1" t="s">
        <v>113</v>
      </c>
      <c r="D31" s="1">
        <v>4552945</v>
      </c>
      <c r="E31" s="1" t="s">
        <v>114</v>
      </c>
      <c r="F31" s="1">
        <v>4552599</v>
      </c>
      <c r="G31" s="1" t="s">
        <v>115</v>
      </c>
      <c r="H31" s="1"/>
      <c r="I31" s="15" t="s">
        <v>116</v>
      </c>
      <c r="J31" s="16">
        <v>14</v>
      </c>
      <c r="K31" s="15"/>
    </row>
    <row r="32" ht="101.25" spans="1:11">
      <c r="A32" s="2" t="s">
        <v>117</v>
      </c>
      <c r="B32" s="2" t="s">
        <v>118</v>
      </c>
      <c r="C32" s="2">
        <v>1147782</v>
      </c>
      <c r="D32" s="2"/>
      <c r="E32" s="2"/>
      <c r="F32" s="2"/>
      <c r="G32" s="2"/>
      <c r="H32" s="2" t="str">
        <f>_xlfn.DISPIMG("ID_E6E233D67ADE4532B017CD05EF1509E2",1)</f>
        <v>=DISPIMG("ID_E6E233D67ADE4532B017CD05EF1509E2",1)</v>
      </c>
      <c r="I32" s="2" t="s">
        <v>119</v>
      </c>
      <c r="J32" s="17">
        <v>21</v>
      </c>
      <c r="K32" s="2"/>
    </row>
    <row r="33" ht="65.1" spans="1:11">
      <c r="A33" s="2" t="s">
        <v>120</v>
      </c>
      <c r="B33" s="2" t="s">
        <v>121</v>
      </c>
      <c r="C33" s="2">
        <v>1360276</v>
      </c>
      <c r="D33" s="2"/>
      <c r="E33" s="2"/>
      <c r="F33" s="2"/>
      <c r="G33" s="2"/>
      <c r="H33" s="2" t="str">
        <f>_xlfn.DISPIMG("ID_4C04B00805F94E5E8FA73F810E864667",1)</f>
        <v>=DISPIMG("ID_4C04B00805F94E5E8FA73F810E864667",1)</v>
      </c>
      <c r="I33" s="2" t="s">
        <v>122</v>
      </c>
      <c r="J33" s="17">
        <v>41</v>
      </c>
      <c r="K33" s="2" t="s">
        <v>28</v>
      </c>
    </row>
    <row r="34" ht="74.2" spans="1:11">
      <c r="A34" s="2" t="s">
        <v>123</v>
      </c>
      <c r="B34" s="2">
        <v>1534269</v>
      </c>
      <c r="C34" s="2" t="s">
        <v>124</v>
      </c>
      <c r="D34" s="2" t="s">
        <v>125</v>
      </c>
      <c r="E34" s="2">
        <v>1496213</v>
      </c>
      <c r="F34" s="2">
        <v>1508540</v>
      </c>
      <c r="G34" s="2" t="s">
        <v>126</v>
      </c>
      <c r="H34" s="2" t="str">
        <f>_xlfn.DISPIMG("ID_57B4A425C84E46F6BEC55A83400491E2",1)</f>
        <v>=DISPIMG("ID_57B4A425C84E46F6BEC55A83400491E2",1)</v>
      </c>
      <c r="I34" s="2" t="s">
        <v>127</v>
      </c>
      <c r="J34" s="17">
        <v>32</v>
      </c>
      <c r="K34" s="2" t="s">
        <v>28</v>
      </c>
    </row>
    <row r="35" ht="64.65" spans="1:11">
      <c r="A35" s="2" t="s">
        <v>128</v>
      </c>
      <c r="B35" s="2" t="s">
        <v>129</v>
      </c>
      <c r="C35" s="2"/>
      <c r="D35" s="2"/>
      <c r="E35" s="2"/>
      <c r="F35" s="2"/>
      <c r="G35" s="2"/>
      <c r="H35" s="2" t="str">
        <f>_xlfn.DISPIMG("ID_2B021E45C149480F9049A90851142B29",1)</f>
        <v>=DISPIMG("ID_2B021E45C149480F9049A90851142B29",1)</v>
      </c>
      <c r="I35" s="2" t="s">
        <v>130</v>
      </c>
      <c r="J35" s="17">
        <v>35</v>
      </c>
      <c r="K35" s="19" t="s">
        <v>28</v>
      </c>
    </row>
    <row r="36" ht="20.25" spans="1:11">
      <c r="A36" s="2" t="s">
        <v>131</v>
      </c>
      <c r="B36" s="2">
        <v>1480555</v>
      </c>
      <c r="C36" s="2"/>
      <c r="D36" s="2"/>
      <c r="E36" s="2"/>
      <c r="F36" s="2"/>
      <c r="G36" s="2"/>
      <c r="H36" s="2"/>
      <c r="I36" s="24" t="s">
        <v>61</v>
      </c>
      <c r="J36" s="17">
        <v>23</v>
      </c>
      <c r="K36" s="2"/>
    </row>
    <row r="37" ht="96.7" spans="1:11">
      <c r="A37" s="2" t="s">
        <v>132</v>
      </c>
      <c r="B37" s="2" t="s">
        <v>133</v>
      </c>
      <c r="C37" s="2" t="s">
        <v>134</v>
      </c>
      <c r="D37" s="2" t="s">
        <v>135</v>
      </c>
      <c r="E37" s="2" t="s">
        <v>136</v>
      </c>
      <c r="F37" s="2" t="s">
        <v>137</v>
      </c>
      <c r="G37" s="2"/>
      <c r="H37" s="2" t="str">
        <f>_xlfn.DISPIMG("ID_7AAE28C925F0479393D6355A73C50E41",1)</f>
        <v>=DISPIMG("ID_7AAE28C925F0479393D6355A73C50E41",1)</v>
      </c>
      <c r="I37" s="24" t="s">
        <v>138</v>
      </c>
      <c r="J37" s="17">
        <v>200</v>
      </c>
      <c r="K37" s="2" t="s">
        <v>139</v>
      </c>
    </row>
    <row r="38" ht="85.35" spans="1:11">
      <c r="A38" s="2" t="s">
        <v>140</v>
      </c>
      <c r="B38" s="2" t="s">
        <v>141</v>
      </c>
      <c r="C38" s="2" t="s">
        <v>142</v>
      </c>
      <c r="D38" s="2"/>
      <c r="E38" s="2"/>
      <c r="F38" s="2"/>
      <c r="G38" s="2"/>
      <c r="H38" s="2" t="str">
        <f>_xlfn.DISPIMG("ID_6EBB9D002E9B44BE83B71F09413C6967",1)</f>
        <v>=DISPIMG("ID_6EBB9D002E9B44BE83B71F09413C6967",1)</v>
      </c>
      <c r="I38" s="24" t="s">
        <v>143</v>
      </c>
      <c r="J38" s="17">
        <v>130</v>
      </c>
      <c r="K38" s="2" t="s">
        <v>144</v>
      </c>
    </row>
    <row r="39" ht="66.5" spans="1:11">
      <c r="A39" s="2" t="s">
        <v>145</v>
      </c>
      <c r="B39" s="2" t="s">
        <v>146</v>
      </c>
      <c r="C39" s="2"/>
      <c r="D39" s="2"/>
      <c r="E39" s="2"/>
      <c r="F39" s="2"/>
      <c r="G39" s="2"/>
      <c r="H39" s="2" t="str">
        <f>_xlfn.DISPIMG("ID_14B68FC038A247D0951218E6319F4064",1)</f>
        <v>=DISPIMG("ID_14B68FC038A247D0951218E6319F4064",1)</v>
      </c>
      <c r="I39" s="2" t="s">
        <v>61</v>
      </c>
      <c r="J39" s="17">
        <v>22</v>
      </c>
      <c r="K39" s="2" t="s">
        <v>28</v>
      </c>
    </row>
    <row r="40" ht="57.95" spans="1:11">
      <c r="A40" s="2" t="s">
        <v>147</v>
      </c>
      <c r="B40" s="2" t="s">
        <v>148</v>
      </c>
      <c r="C40" s="2"/>
      <c r="D40" s="2"/>
      <c r="E40" s="2"/>
      <c r="F40" s="2"/>
      <c r="G40" s="2"/>
      <c r="H40" s="2" t="str">
        <f>_xlfn.DISPIMG("ID_6F274673CB594B5F80F9A0AE61BF9978",1)</f>
        <v>=DISPIMG("ID_6F274673CB594B5F80F9A0AE61BF9978",1)</v>
      </c>
      <c r="I40" s="2" t="s">
        <v>61</v>
      </c>
      <c r="J40" s="17">
        <v>14</v>
      </c>
      <c r="K40" s="2"/>
    </row>
    <row r="41" ht="121.5" spans="1:11">
      <c r="A41" s="2" t="s">
        <v>149</v>
      </c>
      <c r="B41" s="13" t="s">
        <v>150</v>
      </c>
      <c r="C41" s="13">
        <v>31338222</v>
      </c>
      <c r="D41" s="13">
        <v>1734582</v>
      </c>
      <c r="E41" s="13">
        <v>1707516</v>
      </c>
      <c r="F41" s="13" t="s">
        <v>151</v>
      </c>
      <c r="G41" s="13"/>
      <c r="H41" s="13" t="str">
        <f>_xlfn.DISPIMG("ID_93108B865C8E4BCB96544703108215DB",1)</f>
        <v>=DISPIMG("ID_93108B865C8E4BCB96544703108215DB",1)</v>
      </c>
      <c r="I41" s="2" t="s">
        <v>152</v>
      </c>
      <c r="J41" s="17">
        <v>37</v>
      </c>
      <c r="K41" s="2"/>
    </row>
    <row r="42" ht="106" spans="1:11">
      <c r="A42" s="2" t="s">
        <v>153</v>
      </c>
      <c r="B42" s="2">
        <v>1144171</v>
      </c>
      <c r="C42" s="2"/>
      <c r="D42" s="2"/>
      <c r="E42" s="2"/>
      <c r="F42" s="2"/>
      <c r="G42" s="2"/>
      <c r="H42" s="2" t="str">
        <f>_xlfn.DISPIMG("ID_41474500CE504D38B6C02C2F6FB6BC45",1)</f>
        <v>=DISPIMG("ID_41474500CE504D38B6C02C2F6FB6BC45",1)</v>
      </c>
      <c r="I42" s="2" t="s">
        <v>154</v>
      </c>
      <c r="J42" s="17">
        <v>19</v>
      </c>
      <c r="K42" s="2"/>
    </row>
    <row r="43" ht="111.95" spans="1:11">
      <c r="A43" s="2" t="s">
        <v>155</v>
      </c>
      <c r="B43" s="2">
        <v>1374657</v>
      </c>
      <c r="C43" s="2" t="s">
        <v>156</v>
      </c>
      <c r="D43" s="2"/>
      <c r="E43" s="2"/>
      <c r="F43" s="2"/>
      <c r="G43" s="2"/>
      <c r="H43" s="2" t="str">
        <f>_xlfn.DISPIMG("ID_2B76BC83B6704F7B963CE2FCEF2B682A",1)</f>
        <v>=DISPIMG("ID_2B76BC83B6704F7B963CE2FCEF2B682A",1)</v>
      </c>
      <c r="I43" s="2" t="s">
        <v>157</v>
      </c>
      <c r="J43" s="17">
        <v>32</v>
      </c>
      <c r="K43" s="2"/>
    </row>
    <row r="44" ht="59.25" spans="1:11">
      <c r="A44" s="2" t="s">
        <v>158</v>
      </c>
      <c r="B44" s="2">
        <v>31261230</v>
      </c>
      <c r="C44" s="2"/>
      <c r="D44" s="2"/>
      <c r="E44" s="2"/>
      <c r="F44" s="2"/>
      <c r="G44" s="2"/>
      <c r="H44" s="2" t="str">
        <f>_xlfn.DISPIMG("ID_EDDCB0E432B044F9A88BDE0B77B29EC5",1)</f>
        <v>=DISPIMG("ID_EDDCB0E432B044F9A88BDE0B77B29EC5",1)</v>
      </c>
      <c r="I44" s="2" t="s">
        <v>159</v>
      </c>
      <c r="J44" s="17">
        <v>28</v>
      </c>
      <c r="K44" s="2"/>
    </row>
    <row r="45" ht="85.55" spans="1:11">
      <c r="A45" s="2" t="s">
        <v>160</v>
      </c>
      <c r="B45" s="2">
        <v>31261896</v>
      </c>
      <c r="C45" s="2"/>
      <c r="D45" s="2"/>
      <c r="E45" s="2"/>
      <c r="F45" s="2"/>
      <c r="G45" s="2"/>
      <c r="H45" s="5" t="str">
        <f>_xlfn.DISPIMG("ID_31EE1D00A5E6411FA19185B3415599C3",1)</f>
        <v>=DISPIMG("ID_31EE1D00A5E6411FA19185B3415599C3",1)</v>
      </c>
      <c r="I45" s="2" t="s">
        <v>161</v>
      </c>
      <c r="J45" s="17">
        <v>45</v>
      </c>
      <c r="K45" s="19" t="s">
        <v>28</v>
      </c>
    </row>
    <row r="46" ht="86.15" spans="1:11">
      <c r="A46" s="2" t="s">
        <v>162</v>
      </c>
      <c r="B46" s="2">
        <v>31274154</v>
      </c>
      <c r="C46" s="2"/>
      <c r="D46" s="2"/>
      <c r="E46" s="2"/>
      <c r="F46" s="2"/>
      <c r="G46" s="2"/>
      <c r="H46" s="2" t="str">
        <f>_xlfn.DISPIMG("ID_7B59631C8F524E0BB3DD9D5F354EDF69",1)</f>
        <v>=DISPIMG("ID_7B59631C8F524E0BB3DD9D5F354EDF69",1)</v>
      </c>
      <c r="I46" s="2" t="s">
        <v>163</v>
      </c>
      <c r="J46" s="17">
        <v>26</v>
      </c>
      <c r="K46" s="19"/>
    </row>
    <row r="47" ht="77.45" spans="1:11">
      <c r="A47" s="2" t="s">
        <v>164</v>
      </c>
      <c r="B47" s="14">
        <v>1059164</v>
      </c>
      <c r="C47" s="14" t="s">
        <v>165</v>
      </c>
      <c r="D47" s="14"/>
      <c r="E47" s="14"/>
      <c r="F47" s="14"/>
      <c r="G47" s="14"/>
      <c r="H47" s="14" t="str">
        <f>_xlfn.DISPIMG("ID_0655593156994D4194AAA6EB79DDF2A1",1)</f>
        <v>=DISPIMG("ID_0655593156994D4194AAA6EB79DDF2A1",1)</v>
      </c>
      <c r="I47" s="14" t="s">
        <v>166</v>
      </c>
      <c r="J47" s="17">
        <v>10.5</v>
      </c>
      <c r="K47" s="19"/>
    </row>
    <row r="48" ht="83.7" spans="1:11">
      <c r="A48" s="2" t="s">
        <v>167</v>
      </c>
      <c r="B48" s="2">
        <v>1126257</v>
      </c>
      <c r="C48" s="2" t="s">
        <v>168</v>
      </c>
      <c r="D48" s="2"/>
      <c r="E48" s="2"/>
      <c r="F48" s="2"/>
      <c r="G48" s="2"/>
      <c r="H48" s="2" t="str">
        <f>_xlfn.DISPIMG("ID_CE9B341270954911A26C4BEC06BD920E",1)</f>
        <v>=DISPIMG("ID_CE9B341270954911A26C4BEC06BD920E",1)</v>
      </c>
      <c r="I48" s="2" t="s">
        <v>169</v>
      </c>
      <c r="J48" s="17">
        <v>28</v>
      </c>
      <c r="K48" s="19" t="s">
        <v>28</v>
      </c>
    </row>
    <row r="49" ht="85.8" spans="1:11">
      <c r="A49" s="2" t="s">
        <v>170</v>
      </c>
      <c r="B49" s="2">
        <v>1127828</v>
      </c>
      <c r="C49" s="2" t="s">
        <v>171</v>
      </c>
      <c r="D49" s="2"/>
      <c r="E49" s="2"/>
      <c r="F49" s="2"/>
      <c r="G49" s="2"/>
      <c r="H49" s="2" t="str">
        <f>_xlfn.DISPIMG("ID_1EDB4D8148BB4E93AECF885CAED9856B",1)</f>
        <v>=DISPIMG("ID_1EDB4D8148BB4E93AECF885CAED9856B",1)</v>
      </c>
      <c r="I49" s="2" t="s">
        <v>172</v>
      </c>
      <c r="J49" s="17">
        <v>14</v>
      </c>
      <c r="K49" s="2"/>
    </row>
    <row r="50" ht="108.1" spans="1:11">
      <c r="A50" s="2" t="s">
        <v>173</v>
      </c>
      <c r="B50" s="2">
        <v>1222905</v>
      </c>
      <c r="C50" s="2">
        <v>1211698</v>
      </c>
      <c r="D50" s="2" t="s">
        <v>174</v>
      </c>
      <c r="E50" s="2" t="s">
        <v>175</v>
      </c>
      <c r="F50" s="2"/>
      <c r="G50" s="2"/>
      <c r="H50" s="2" t="str">
        <f>_xlfn.DISPIMG("ID_C56CE757242145CA855DFBC2C53123BF",1)</f>
        <v>=DISPIMG("ID_C56CE757242145CA855DFBC2C53123BF",1)</v>
      </c>
      <c r="I50" s="2" t="s">
        <v>176</v>
      </c>
      <c r="J50" s="17">
        <v>25.9</v>
      </c>
      <c r="K50" s="2"/>
    </row>
    <row r="51" ht="113.5" spans="1:11">
      <c r="A51" s="2" t="s">
        <v>177</v>
      </c>
      <c r="B51" s="2">
        <v>1253959</v>
      </c>
      <c r="C51" s="2">
        <v>1215950</v>
      </c>
      <c r="D51" s="2" t="s">
        <v>178</v>
      </c>
      <c r="E51" s="2" t="s">
        <v>179</v>
      </c>
      <c r="F51" s="2"/>
      <c r="G51" s="2"/>
      <c r="H51" s="2" t="str">
        <f>_xlfn.DISPIMG("ID_3F2D26F8CB9B4EF680B7808F0F4C857A",1)</f>
        <v>=DISPIMG("ID_3F2D26F8CB9B4EF680B7808F0F4C857A",1)</v>
      </c>
      <c r="I51" s="2" t="s">
        <v>180</v>
      </c>
      <c r="J51" s="17">
        <v>22</v>
      </c>
      <c r="K51" s="19" t="s">
        <v>28</v>
      </c>
    </row>
    <row r="52" ht="77.1" spans="1:11">
      <c r="A52" s="2" t="s">
        <v>181</v>
      </c>
      <c r="B52" s="2">
        <v>1324485</v>
      </c>
      <c r="C52" s="2" t="s">
        <v>182</v>
      </c>
      <c r="D52" s="2" t="s">
        <v>183</v>
      </c>
      <c r="E52" s="2"/>
      <c r="F52" s="2"/>
      <c r="G52" s="2"/>
      <c r="H52" s="2" t="str">
        <f>_xlfn.DISPIMG("ID_F6925A4410864B2EB4F9A61C884ABAA1",1)</f>
        <v>=DISPIMG("ID_F6925A4410864B2EB4F9A61C884ABAA1",1)</v>
      </c>
      <c r="I52" s="2" t="s">
        <v>184</v>
      </c>
      <c r="J52" s="17">
        <v>21</v>
      </c>
      <c r="K52" s="19"/>
    </row>
    <row r="53" ht="91.4" spans="1:11">
      <c r="A53" s="2" t="s">
        <v>185</v>
      </c>
      <c r="B53" s="2">
        <v>1337785</v>
      </c>
      <c r="C53" s="2" t="s">
        <v>186</v>
      </c>
      <c r="D53" s="2">
        <v>31261897</v>
      </c>
      <c r="E53" s="2"/>
      <c r="F53" s="2"/>
      <c r="G53" s="2"/>
      <c r="H53" s="2" t="str">
        <f>_xlfn.DISPIMG("ID_F815AB58D3C44791A5C0757997352571",1)</f>
        <v>=DISPIMG("ID_F815AB58D3C44791A5C0757997352571",1)</v>
      </c>
      <c r="I53" s="2" t="s">
        <v>187</v>
      </c>
      <c r="J53" s="17">
        <v>40</v>
      </c>
      <c r="K53" s="19" t="s">
        <v>28</v>
      </c>
    </row>
    <row r="54" ht="164.8" spans="1:11">
      <c r="A54" s="2" t="s">
        <v>188</v>
      </c>
      <c r="B54" s="2">
        <v>1344472</v>
      </c>
      <c r="C54" s="2" t="s">
        <v>189</v>
      </c>
      <c r="D54" s="2"/>
      <c r="E54" s="2"/>
      <c r="F54" s="2"/>
      <c r="G54" s="2"/>
      <c r="H54" s="2" t="str">
        <f>_xlfn.DISPIMG("ID_9FCB6B2ADC9142DE90A5244C74D716C0",1)</f>
        <v>=DISPIMG("ID_9FCB6B2ADC9142DE90A5244C74D716C0",1)</v>
      </c>
      <c r="I54" s="2" t="s">
        <v>190</v>
      </c>
      <c r="J54" s="17">
        <v>22</v>
      </c>
      <c r="K54" s="19" t="s">
        <v>28</v>
      </c>
    </row>
    <row r="55" ht="70.9" spans="1:11">
      <c r="A55" s="2" t="s">
        <v>191</v>
      </c>
      <c r="B55" s="13">
        <v>1369587</v>
      </c>
      <c r="C55" s="13"/>
      <c r="D55" s="13"/>
      <c r="E55" s="13"/>
      <c r="F55" s="13"/>
      <c r="G55" s="13"/>
      <c r="H55" s="13" t="str">
        <f>_xlfn.DISPIMG("ID_74B2E1717B094FD2B90CA1D313028DF5",1)</f>
        <v>=DISPIMG("ID_74B2E1717B094FD2B90CA1D313028DF5",1)</v>
      </c>
      <c r="I55" s="2" t="s">
        <v>192</v>
      </c>
      <c r="J55" s="17">
        <v>25</v>
      </c>
      <c r="K55" s="19" t="s">
        <v>28</v>
      </c>
    </row>
    <row r="56" ht="88" spans="1:11">
      <c r="A56" s="2" t="s">
        <v>193</v>
      </c>
      <c r="B56" s="2">
        <v>1417964</v>
      </c>
      <c r="C56" s="2">
        <v>1301488</v>
      </c>
      <c r="D56" s="2">
        <v>1335384</v>
      </c>
      <c r="E56" s="2">
        <v>1257258</v>
      </c>
      <c r="F56" s="2" t="s">
        <v>194</v>
      </c>
      <c r="G56" s="2" t="s">
        <v>195</v>
      </c>
      <c r="H56" s="2" t="str">
        <f>_xlfn.DISPIMG("ID_3D7164F9287242B1918523931D4BC9D7",1)</f>
        <v>=DISPIMG("ID_3D7164F9287242B1918523931D4BC9D7",1)</v>
      </c>
      <c r="I56" s="2" t="s">
        <v>196</v>
      </c>
      <c r="J56" s="17">
        <v>28</v>
      </c>
      <c r="K56" s="19" t="s">
        <v>28</v>
      </c>
    </row>
    <row r="57" ht="126.1" spans="1:11">
      <c r="A57" s="2" t="s">
        <v>197</v>
      </c>
      <c r="B57" s="2">
        <v>1461334</v>
      </c>
      <c r="C57" s="2" t="s">
        <v>198</v>
      </c>
      <c r="D57" s="2"/>
      <c r="E57" s="2"/>
      <c r="F57" s="2"/>
      <c r="G57" s="2"/>
      <c r="H57" s="2" t="str">
        <f>_xlfn.DISPIMG("ID_77AF0B31E4D649299F957D051A435765",1)</f>
        <v>=DISPIMG("ID_77AF0B31E4D649299F957D051A435765",1)</v>
      </c>
      <c r="I57" s="2" t="s">
        <v>199</v>
      </c>
      <c r="J57" s="17">
        <v>22.4</v>
      </c>
      <c r="K57" s="2"/>
    </row>
    <row r="58" ht="121.5" spans="1:11">
      <c r="A58" s="2" t="s">
        <v>200</v>
      </c>
      <c r="B58" s="2">
        <v>1490848</v>
      </c>
      <c r="C58" s="2">
        <v>1376332</v>
      </c>
      <c r="D58" s="2" t="s">
        <v>201</v>
      </c>
      <c r="E58" s="2" t="s">
        <v>202</v>
      </c>
      <c r="F58" s="2">
        <v>1383691</v>
      </c>
      <c r="G58" s="2" t="s">
        <v>203</v>
      </c>
      <c r="H58" s="2" t="str">
        <f>_xlfn.DISPIMG("ID_3FFA012B54AD480D949935A871705107",1)</f>
        <v>=DISPIMG("ID_3FFA012B54AD480D949935A871705107",1)</v>
      </c>
      <c r="I58" s="2" t="s">
        <v>53</v>
      </c>
      <c r="J58" s="17">
        <v>39</v>
      </c>
      <c r="K58" s="2" t="s">
        <v>204</v>
      </c>
    </row>
    <row r="59" ht="100.75" spans="1:11">
      <c r="A59" s="2" t="s">
        <v>205</v>
      </c>
      <c r="B59" s="2">
        <v>1503737</v>
      </c>
      <c r="C59" s="2" t="s">
        <v>206</v>
      </c>
      <c r="D59" s="2" t="s">
        <v>207</v>
      </c>
      <c r="E59" s="2" t="s">
        <v>208</v>
      </c>
      <c r="F59" s="2" t="s">
        <v>209</v>
      </c>
      <c r="G59" s="2"/>
      <c r="H59" s="2" t="str">
        <f>_xlfn.DISPIMG("ID_32FB8979E75B4735A4EFDF5D176960F9",1)</f>
        <v>=DISPIMG("ID_32FB8979E75B4735A4EFDF5D176960F9",1)</v>
      </c>
      <c r="I59" s="2" t="s">
        <v>199</v>
      </c>
      <c r="J59" s="17">
        <v>32.9</v>
      </c>
      <c r="K59" s="2"/>
    </row>
    <row r="60" ht="141.75" spans="1:11">
      <c r="A60" s="2" t="s">
        <v>210</v>
      </c>
      <c r="B60" s="2">
        <v>1521483</v>
      </c>
      <c r="C60" s="2" t="s">
        <v>211</v>
      </c>
      <c r="D60" s="2">
        <v>1376326</v>
      </c>
      <c r="E60" s="2" t="s">
        <v>212</v>
      </c>
      <c r="F60" s="2">
        <v>1383683</v>
      </c>
      <c r="G60" s="2" t="s">
        <v>213</v>
      </c>
      <c r="H60" s="2" t="str">
        <f>_xlfn.DISPIMG("ID_FFD5E596B16A4D8D932B354DA4F1AC0C",1)</f>
        <v>=DISPIMG("ID_FFD5E596B16A4D8D932B354DA4F1AC0C",1)</v>
      </c>
      <c r="I60" s="2" t="s">
        <v>214</v>
      </c>
      <c r="J60" s="17">
        <v>57</v>
      </c>
      <c r="K60" s="2"/>
    </row>
    <row r="61" ht="106.95" spans="1:11">
      <c r="A61" s="2" t="s">
        <v>215</v>
      </c>
      <c r="B61" s="2">
        <v>1525264</v>
      </c>
      <c r="C61" s="2" t="s">
        <v>216</v>
      </c>
      <c r="D61" s="2"/>
      <c r="E61" s="2"/>
      <c r="F61" s="2"/>
      <c r="G61" s="2"/>
      <c r="H61" s="2" t="str">
        <f>_xlfn.DISPIMG("ID_8AF979E741994AC4824FD88E16DFAFB9",1)</f>
        <v>=DISPIMG("ID_8AF979E741994AC4824FD88E16DFAFB9",1)</v>
      </c>
      <c r="I61" s="2" t="s">
        <v>217</v>
      </c>
      <c r="J61" s="17">
        <v>40</v>
      </c>
      <c r="K61" s="19" t="s">
        <v>28</v>
      </c>
    </row>
    <row r="62" ht="107.3" spans="1:11">
      <c r="A62" s="2" t="s">
        <v>218</v>
      </c>
      <c r="B62" s="2">
        <v>1530297</v>
      </c>
      <c r="C62" s="2">
        <v>1344155</v>
      </c>
      <c r="D62" s="2" t="s">
        <v>219</v>
      </c>
      <c r="E62" s="2" t="s">
        <v>220</v>
      </c>
      <c r="F62" s="2">
        <v>1324645</v>
      </c>
      <c r="G62" s="2" t="s">
        <v>221</v>
      </c>
      <c r="H62" s="2" t="str">
        <f>_xlfn.DISPIMG("ID_7424315A0FA8478895F1F6C599EAE448",1)</f>
        <v>=DISPIMG("ID_7424315A0FA8478895F1F6C599EAE448",1)</v>
      </c>
      <c r="I62" s="2" t="s">
        <v>222</v>
      </c>
      <c r="J62" s="17">
        <v>35</v>
      </c>
      <c r="K62" s="2"/>
    </row>
    <row r="63" ht="84.1" spans="1:11">
      <c r="A63" s="2" t="s">
        <v>223</v>
      </c>
      <c r="B63" s="2">
        <v>1594907</v>
      </c>
      <c r="C63" s="2" t="s">
        <v>224</v>
      </c>
      <c r="D63" s="2" t="s">
        <v>225</v>
      </c>
      <c r="E63" s="2" t="s">
        <v>226</v>
      </c>
      <c r="F63" s="2" t="s">
        <v>227</v>
      </c>
      <c r="G63" s="2"/>
      <c r="H63" s="2" t="str">
        <f>_xlfn.DISPIMG("ID_D910FC9328B544359A539142054C0FCD",1)</f>
        <v>=DISPIMG("ID_D910FC9328B544359A539142054C0FCD",1)</v>
      </c>
      <c r="I63" s="2" t="s">
        <v>228</v>
      </c>
      <c r="J63" s="17">
        <v>32</v>
      </c>
      <c r="K63" s="2" t="s">
        <v>229</v>
      </c>
    </row>
    <row r="64" ht="72.8" spans="1:11">
      <c r="A64" s="2" t="s">
        <v>230</v>
      </c>
      <c r="B64" s="2">
        <v>1594907</v>
      </c>
      <c r="C64" s="2" t="s">
        <v>224</v>
      </c>
      <c r="D64" s="2" t="s">
        <v>225</v>
      </c>
      <c r="E64" s="2" t="s">
        <v>226</v>
      </c>
      <c r="F64" s="2" t="s">
        <v>227</v>
      </c>
      <c r="G64" s="2"/>
      <c r="H64" s="2" t="str">
        <f>_xlfn.DISPIMG("ID_CE9344F98D7B4C588E458D5B72036409",1)</f>
        <v>=DISPIMG("ID_CE9344F98D7B4C588E458D5B72036409",1)</v>
      </c>
      <c r="I64" s="2" t="s">
        <v>228</v>
      </c>
      <c r="J64" s="17">
        <v>22</v>
      </c>
      <c r="K64" s="2" t="s">
        <v>231</v>
      </c>
    </row>
    <row r="65" ht="87.75" spans="1:11">
      <c r="A65" s="2" t="s">
        <v>232</v>
      </c>
      <c r="B65" s="2">
        <v>1672189</v>
      </c>
      <c r="C65" s="2">
        <v>1439410</v>
      </c>
      <c r="D65" s="2" t="s">
        <v>233</v>
      </c>
      <c r="E65" s="2" t="s">
        <v>234</v>
      </c>
      <c r="F65" s="2">
        <v>30741798</v>
      </c>
      <c r="G65" s="2" t="s">
        <v>235</v>
      </c>
      <c r="H65" s="2" t="str">
        <f>_xlfn.DISPIMG("ID_B5C913BE184046B8AF1B327F86C73E7E",1)</f>
        <v>=DISPIMG("ID_B5C913BE184046B8AF1B327F86C73E7E",1)</v>
      </c>
      <c r="I65" s="2" t="s">
        <v>236</v>
      </c>
      <c r="J65" s="17">
        <v>23</v>
      </c>
      <c r="K65" s="19" t="s">
        <v>28</v>
      </c>
    </row>
    <row r="66" ht="81.65" spans="1:11">
      <c r="A66" s="2" t="s">
        <v>237</v>
      </c>
      <c r="B66" s="2">
        <v>1709502</v>
      </c>
      <c r="C66" s="2" t="s">
        <v>238</v>
      </c>
      <c r="D66" s="2"/>
      <c r="E66" s="2"/>
      <c r="F66" s="2"/>
      <c r="G66" s="2"/>
      <c r="H66" s="2" t="str">
        <f>_xlfn.DISPIMG("ID_EDEE7136F4294CFCA10D8824FEFB5C64",1)</f>
        <v>=DISPIMG("ID_EDEE7136F4294CFCA10D8824FEFB5C64",1)</v>
      </c>
      <c r="I66" s="2" t="s">
        <v>199</v>
      </c>
      <c r="J66" s="17">
        <v>35</v>
      </c>
      <c r="K66" s="2" t="s">
        <v>239</v>
      </c>
    </row>
    <row r="67" ht="74.45" spans="1:11">
      <c r="A67" s="2" t="s">
        <v>240</v>
      </c>
      <c r="B67" s="2">
        <v>1709502</v>
      </c>
      <c r="C67" s="2" t="s">
        <v>238</v>
      </c>
      <c r="D67" s="2"/>
      <c r="E67" s="2"/>
      <c r="F67" s="2"/>
      <c r="G67" s="2"/>
      <c r="H67" s="2" t="str">
        <f>_xlfn.DISPIMG("ID_7F9140DE032E4B6B8D55F163F9A02F94",1)</f>
        <v>=DISPIMG("ID_7F9140DE032E4B6B8D55F163F9A02F94",1)</v>
      </c>
      <c r="I67" s="2" t="s">
        <v>199</v>
      </c>
      <c r="J67" s="17">
        <v>15</v>
      </c>
      <c r="K67" s="2" t="s">
        <v>241</v>
      </c>
    </row>
    <row r="68" ht="100.7" spans="1:11">
      <c r="A68" s="2" t="s">
        <v>242</v>
      </c>
      <c r="B68" s="2">
        <v>1729137</v>
      </c>
      <c r="C68" s="2" t="s">
        <v>243</v>
      </c>
      <c r="D68" s="2"/>
      <c r="E68" s="2"/>
      <c r="F68" s="2"/>
      <c r="G68" s="2"/>
      <c r="H68" s="2" t="str">
        <f>_xlfn.DISPIMG("ID_045E10D086B54E9396AC82CCB6F23F74",1)</f>
        <v>=DISPIMG("ID_045E10D086B54E9396AC82CCB6F23F74",1)</v>
      </c>
      <c r="I68" s="2" t="s">
        <v>244</v>
      </c>
      <c r="J68" s="17">
        <v>21</v>
      </c>
      <c r="K68" s="2"/>
    </row>
    <row r="69" ht="135.2" spans="1:11">
      <c r="A69" s="2" t="s">
        <v>245</v>
      </c>
      <c r="B69" s="2">
        <v>1752334</v>
      </c>
      <c r="C69" s="2" t="s">
        <v>246</v>
      </c>
      <c r="D69" s="2">
        <v>1867139</v>
      </c>
      <c r="E69" s="2" t="s">
        <v>247</v>
      </c>
      <c r="F69" s="2"/>
      <c r="G69" s="2"/>
      <c r="H69" s="2" t="str">
        <f>_xlfn.DISPIMG("ID_6E84E133A09849F09C18188DECE34CD0",1)</f>
        <v>=DISPIMG("ID_6E84E133A09849F09C18188DECE34CD0",1)</v>
      </c>
      <c r="I69" s="2" t="s">
        <v>248</v>
      </c>
      <c r="J69" s="17">
        <v>32</v>
      </c>
      <c r="K69" s="19" t="s">
        <v>28</v>
      </c>
    </row>
    <row r="70" ht="76.5" spans="1:11">
      <c r="A70" s="2" t="s">
        <v>249</v>
      </c>
      <c r="B70" s="13" t="s">
        <v>250</v>
      </c>
      <c r="C70" s="13" t="s">
        <v>251</v>
      </c>
      <c r="D70" s="13">
        <v>1368686</v>
      </c>
      <c r="E70" s="13"/>
      <c r="F70" s="13"/>
      <c r="G70" s="13"/>
      <c r="H70" s="13" t="str">
        <f>_xlfn.DISPIMG("ID_464DDD249A174519B14883A64D87EE32",1)</f>
        <v>=DISPIMG("ID_464DDD249A174519B14883A64D87EE32",1)</v>
      </c>
      <c r="I70" s="2" t="s">
        <v>199</v>
      </c>
      <c r="J70" s="17">
        <v>45</v>
      </c>
      <c r="K70" s="19" t="s">
        <v>28</v>
      </c>
    </row>
    <row r="71" ht="124.1" spans="1:11">
      <c r="A71" s="2" t="s">
        <v>252</v>
      </c>
      <c r="B71" s="13" t="s">
        <v>253</v>
      </c>
      <c r="C71" s="13"/>
      <c r="D71" s="13"/>
      <c r="E71" s="13"/>
      <c r="F71" s="13"/>
      <c r="G71" s="13"/>
      <c r="H71" s="13" t="str">
        <f>_xlfn.DISPIMG("ID_8045FD88892141B698C47921A65E29A7",1)</f>
        <v>=DISPIMG("ID_8045FD88892141B698C47921A65E29A7",1)</v>
      </c>
      <c r="I71" s="2" t="s">
        <v>199</v>
      </c>
      <c r="J71" s="17">
        <v>40</v>
      </c>
      <c r="K71" s="19" t="s">
        <v>28</v>
      </c>
    </row>
    <row r="72" ht="92.65" spans="1:11">
      <c r="A72" s="2" t="s">
        <v>254</v>
      </c>
      <c r="B72" s="13" t="s">
        <v>255</v>
      </c>
      <c r="C72" s="13">
        <v>1434.15</v>
      </c>
      <c r="D72" s="13">
        <v>1333636</v>
      </c>
      <c r="E72" s="13">
        <v>1434.45</v>
      </c>
      <c r="F72" s="13" t="s">
        <v>256</v>
      </c>
      <c r="G72" s="13"/>
      <c r="H72" s="13" t="str">
        <f>_xlfn.DISPIMG("ID_E93ED466264F40EAAC1A3276FE528DAF",1)</f>
        <v>=DISPIMG("ID_E93ED466264F40EAAC1A3276FE528DAF",1)</v>
      </c>
      <c r="I72" s="2" t="s">
        <v>257</v>
      </c>
      <c r="J72" s="17">
        <v>24</v>
      </c>
      <c r="K72" s="19" t="s">
        <v>28</v>
      </c>
    </row>
    <row r="73" ht="80.7" spans="1:11">
      <c r="A73" s="2" t="s">
        <v>258</v>
      </c>
      <c r="B73" s="13" t="s">
        <v>259</v>
      </c>
      <c r="C73" s="13" t="s">
        <v>260</v>
      </c>
      <c r="D73" s="13">
        <v>1323813</v>
      </c>
      <c r="E73" s="13">
        <v>1219353</v>
      </c>
      <c r="F73" s="13" t="s">
        <v>261</v>
      </c>
      <c r="G73" s="13" t="s">
        <v>259</v>
      </c>
      <c r="H73" s="13" t="str">
        <f>_xlfn.DISPIMG("ID_A9E4813F990B4550AEB7D6AA624163C6",1)</f>
        <v>=DISPIMG("ID_A9E4813F990B4550AEB7D6AA624163C6",1)</v>
      </c>
      <c r="I73" s="2" t="s">
        <v>154</v>
      </c>
      <c r="J73" s="17">
        <v>36</v>
      </c>
      <c r="K73" s="19" t="s">
        <v>28</v>
      </c>
    </row>
    <row r="74" ht="57.6" spans="1:11">
      <c r="A74" s="2" t="s">
        <v>262</v>
      </c>
      <c r="B74" s="13" t="s">
        <v>263</v>
      </c>
      <c r="C74" s="13">
        <v>1222831</v>
      </c>
      <c r="D74" s="13"/>
      <c r="E74" s="13"/>
      <c r="F74" s="13"/>
      <c r="G74" s="13"/>
      <c r="H74" s="13" t="str">
        <f>_xlfn.DISPIMG("ID_A2542B4241F043F6AE9138B602DAAA06",1)</f>
        <v>=DISPIMG("ID_A2542B4241F043F6AE9138B602DAAA06",1)</v>
      </c>
      <c r="I74" s="2" t="s">
        <v>154</v>
      </c>
      <c r="J74" s="17">
        <v>25</v>
      </c>
      <c r="K74" s="2"/>
    </row>
    <row r="75" ht="149.85" spans="1:11">
      <c r="A75" s="2" t="s">
        <v>264</v>
      </c>
      <c r="B75" s="13" t="s">
        <v>265</v>
      </c>
      <c r="C75" s="13">
        <v>1201165</v>
      </c>
      <c r="D75" s="13">
        <v>1417829</v>
      </c>
      <c r="E75" s="13" t="s">
        <v>266</v>
      </c>
      <c r="F75" s="13" t="s">
        <v>267</v>
      </c>
      <c r="G75" s="13" t="s">
        <v>268</v>
      </c>
      <c r="H75" s="13" t="str">
        <f>_xlfn.DISPIMG("ID_0B77B0C825464B62898696CBEB6B7869",1)</f>
        <v>=DISPIMG("ID_0B77B0C825464B62898696CBEB6B7869",1)</v>
      </c>
      <c r="I75" s="2" t="s">
        <v>269</v>
      </c>
      <c r="J75" s="17">
        <v>21</v>
      </c>
      <c r="K75" s="2"/>
    </row>
    <row r="76" ht="63.4" spans="1:11">
      <c r="A76" s="2" t="s">
        <v>270</v>
      </c>
      <c r="B76" s="13" t="s">
        <v>271</v>
      </c>
      <c r="C76" s="13"/>
      <c r="D76" s="13"/>
      <c r="E76" s="13"/>
      <c r="F76" s="13"/>
      <c r="G76" s="13"/>
      <c r="H76" s="13" t="str">
        <f>_xlfn.DISPIMG("ID_89E2270658EF4D5AB6F2EDAD7A84D210",1)</f>
        <v>=DISPIMG("ID_89E2270658EF4D5AB6F2EDAD7A84D210",1)</v>
      </c>
      <c r="I76" s="2" t="s">
        <v>272</v>
      </c>
      <c r="J76" s="17">
        <v>11</v>
      </c>
      <c r="K76" s="2"/>
    </row>
    <row r="77" ht="141.65" spans="1:11">
      <c r="A77" s="2" t="s">
        <v>273</v>
      </c>
      <c r="B77" s="13" t="s">
        <v>274</v>
      </c>
      <c r="C77" s="13">
        <v>1079288</v>
      </c>
      <c r="D77" s="13"/>
      <c r="E77" s="13"/>
      <c r="F77" s="13"/>
      <c r="G77" s="13"/>
      <c r="H77" s="13" t="str">
        <f>_xlfn.DISPIMG("ID_BB4BD5463A244633BF5409A575BB1F82",1)</f>
        <v>=DISPIMG("ID_BB4BD5463A244633BF5409A575BB1F82",1)</v>
      </c>
      <c r="I77" s="2" t="s">
        <v>275</v>
      </c>
      <c r="J77" s="17">
        <v>21</v>
      </c>
      <c r="K77" s="2"/>
    </row>
    <row r="78" ht="107.45" spans="1:11">
      <c r="A78" s="2" t="s">
        <v>276</v>
      </c>
      <c r="B78" s="2">
        <v>4419436</v>
      </c>
      <c r="C78" s="2">
        <v>4981928</v>
      </c>
      <c r="D78" s="2">
        <v>1451551</v>
      </c>
      <c r="E78" s="2" t="s">
        <v>277</v>
      </c>
      <c r="F78" s="2" t="s">
        <v>278</v>
      </c>
      <c r="G78" s="2" t="s">
        <v>279</v>
      </c>
      <c r="H78" s="2" t="str">
        <f>_xlfn.DISPIMG("ID_457552CC25AD4C6BB6E7143CB39D055F",1)</f>
        <v>=DISPIMG("ID_457552CC25AD4C6BB6E7143CB39D055F",1)</v>
      </c>
      <c r="I78" s="2" t="s">
        <v>280</v>
      </c>
      <c r="J78" s="17">
        <v>14</v>
      </c>
      <c r="K78" s="2"/>
    </row>
    <row r="79" ht="152.35" spans="1:11">
      <c r="A79" s="2" t="s">
        <v>281</v>
      </c>
      <c r="B79" s="2">
        <v>4655362</v>
      </c>
      <c r="C79" s="2" t="s">
        <v>282</v>
      </c>
      <c r="D79" s="2"/>
      <c r="E79" s="2"/>
      <c r="F79" s="2"/>
      <c r="G79" s="2"/>
      <c r="H79" s="2" t="str">
        <f>_xlfn.DISPIMG("ID_C37131C179B543C5B27A4656196BC761",1)</f>
        <v>=DISPIMG("ID_C37131C179B543C5B27A4656196BC761",1)</v>
      </c>
      <c r="I79" s="2" t="s">
        <v>199</v>
      </c>
      <c r="J79" s="17">
        <v>32</v>
      </c>
      <c r="K79" s="2"/>
    </row>
    <row r="80" ht="89.45" spans="1:11">
      <c r="A80" s="2" t="s">
        <v>283</v>
      </c>
      <c r="B80" s="2">
        <v>4714482</v>
      </c>
      <c r="C80" s="2" t="s">
        <v>284</v>
      </c>
      <c r="D80" s="2" t="s">
        <v>285</v>
      </c>
      <c r="E80" s="2" t="s">
        <v>286</v>
      </c>
      <c r="F80" s="2" t="s">
        <v>287</v>
      </c>
      <c r="G80" s="2"/>
      <c r="H80" s="2" t="str">
        <f>_xlfn.DISPIMG("ID_E136D807E17845B6A6B8A27306AB1001",1)</f>
        <v>=DISPIMG("ID_E136D807E17845B6A6B8A27306AB1001",1)</v>
      </c>
      <c r="I80" s="2" t="s">
        <v>199</v>
      </c>
      <c r="J80" s="17">
        <v>35</v>
      </c>
      <c r="K80" s="2"/>
    </row>
    <row r="81" ht="120.85" spans="1:11">
      <c r="A81" s="2" t="s">
        <v>288</v>
      </c>
      <c r="B81" s="2">
        <v>4748199</v>
      </c>
      <c r="C81" s="2" t="s">
        <v>289</v>
      </c>
      <c r="D81" s="2"/>
      <c r="E81" s="2"/>
      <c r="F81" s="2"/>
      <c r="G81" s="2"/>
      <c r="H81" s="2" t="str">
        <f>_xlfn.DISPIMG("ID_B23814613E7747478FCBA1F774E71C37",1)</f>
        <v>=DISPIMG("ID_B23814613E7747478FCBA1F774E71C37",1)</v>
      </c>
      <c r="I81" s="2" t="s">
        <v>290</v>
      </c>
      <c r="J81" s="17">
        <v>49</v>
      </c>
      <c r="K81" s="2"/>
    </row>
    <row r="82" ht="99.3" spans="1:11">
      <c r="A82" s="2" t="s">
        <v>291</v>
      </c>
      <c r="B82" s="14" t="s">
        <v>292</v>
      </c>
      <c r="C82" s="14">
        <v>1480555</v>
      </c>
      <c r="D82" s="14"/>
      <c r="E82" s="14"/>
      <c r="F82" s="14"/>
      <c r="G82" s="14"/>
      <c r="H82" s="14" t="str">
        <f>_xlfn.DISPIMG("ID_9A29985C16034BAE82025DFFF6388147",1)</f>
        <v>=DISPIMG("ID_9A29985C16034BAE82025DFFF6388147",1)</v>
      </c>
      <c r="I82" s="14" t="s">
        <v>293</v>
      </c>
      <c r="J82" s="17">
        <v>14</v>
      </c>
      <c r="K82" s="2"/>
    </row>
    <row r="83" ht="74.15" spans="1:11">
      <c r="A83" s="2" t="s">
        <v>294</v>
      </c>
      <c r="B83" s="14" t="s">
        <v>295</v>
      </c>
      <c r="C83" s="14">
        <v>1440261</v>
      </c>
      <c r="D83" s="14" t="s">
        <v>296</v>
      </c>
      <c r="E83" s="14">
        <v>1385680</v>
      </c>
      <c r="F83" s="14">
        <v>1440261</v>
      </c>
      <c r="G83" s="14">
        <v>1440262</v>
      </c>
      <c r="H83" s="14" t="str">
        <f>_xlfn.DISPIMG("ID_CEED27E398C54B64AD121340ABA7DF0B",1)</f>
        <v>=DISPIMG("ID_CEED27E398C54B64AD121340ABA7DF0B",1)</v>
      </c>
      <c r="I83" s="14" t="s">
        <v>297</v>
      </c>
      <c r="J83" s="17">
        <v>11.9</v>
      </c>
      <c r="K83" s="2"/>
    </row>
    <row r="84" ht="80.8" spans="1:11">
      <c r="A84" s="2" t="s">
        <v>298</v>
      </c>
      <c r="B84" s="13" t="s">
        <v>299</v>
      </c>
      <c r="C84" s="13"/>
      <c r="D84" s="13"/>
      <c r="E84" s="13"/>
      <c r="F84" s="13"/>
      <c r="G84" s="13"/>
      <c r="H84" s="13" t="str">
        <f>_xlfn.DISPIMG("ID_B5E5DE6E66B84089AE6914D78B61456A",1)</f>
        <v>=DISPIMG("ID_B5E5DE6E66B84089AE6914D78B61456A",1)</v>
      </c>
      <c r="I84" s="2" t="s">
        <v>300</v>
      </c>
      <c r="J84" s="17">
        <v>45</v>
      </c>
      <c r="K84" s="19" t="s">
        <v>301</v>
      </c>
    </row>
    <row r="85" ht="100.5" spans="1:11">
      <c r="A85" s="2" t="s">
        <v>302</v>
      </c>
      <c r="B85" s="13" t="s">
        <v>303</v>
      </c>
      <c r="C85" s="13"/>
      <c r="D85" s="13"/>
      <c r="E85" s="13"/>
      <c r="F85" s="13"/>
      <c r="G85" s="13"/>
      <c r="H85" s="13" t="str">
        <f>_xlfn.DISPIMG("ID_DF128170C80D4A50B194B9D2F3D9513F",1)</f>
        <v>=DISPIMG("ID_DF128170C80D4A50B194B9D2F3D9513F",1)</v>
      </c>
      <c r="I85" s="2" t="s">
        <v>304</v>
      </c>
      <c r="J85" s="17">
        <v>15</v>
      </c>
      <c r="K85" s="19" t="s">
        <v>305</v>
      </c>
    </row>
    <row r="86" ht="101.25" spans="1:11">
      <c r="A86" s="2" t="s">
        <v>306</v>
      </c>
      <c r="B86" s="13" t="s">
        <v>307</v>
      </c>
      <c r="C86" s="13">
        <v>1525112</v>
      </c>
      <c r="D86" s="13">
        <v>1346295</v>
      </c>
      <c r="E86" s="13">
        <v>1439411</v>
      </c>
      <c r="F86" s="13">
        <v>31274154</v>
      </c>
      <c r="G86" s="13" t="s">
        <v>308</v>
      </c>
      <c r="H86" s="13" t="str">
        <f>_xlfn.DISPIMG("ID_593D229D7C7348DF8B840CC7E37D2586",1)</f>
        <v>=DISPIMG("ID_593D229D7C7348DF8B840CC7E37D2586",1)</v>
      </c>
      <c r="I86" s="2" t="s">
        <v>157</v>
      </c>
      <c r="J86" s="17">
        <v>30</v>
      </c>
      <c r="K86" s="2"/>
    </row>
    <row r="87" ht="106.1" spans="1:11">
      <c r="A87" s="2" t="s">
        <v>309</v>
      </c>
      <c r="B87" s="2" t="s">
        <v>310</v>
      </c>
      <c r="C87" s="2" t="s">
        <v>311</v>
      </c>
      <c r="D87" s="2">
        <v>1478628</v>
      </c>
      <c r="E87" s="2">
        <v>1478629</v>
      </c>
      <c r="F87" s="2" t="s">
        <v>312</v>
      </c>
      <c r="G87" s="2" t="s">
        <v>313</v>
      </c>
      <c r="H87" s="2" t="str">
        <f>_xlfn.DISPIMG("ID_CBF1F150A5584D2D9D84B1DA11B4AD2C",1)</f>
        <v>=DISPIMG("ID_CBF1F150A5584D2D9D84B1DA11B4AD2C",1)</v>
      </c>
      <c r="I87" s="2" t="s">
        <v>314</v>
      </c>
      <c r="J87" s="17">
        <v>32</v>
      </c>
      <c r="K87" s="2"/>
    </row>
    <row r="88" ht="106.1" spans="1:11">
      <c r="A88" s="2" t="s">
        <v>315</v>
      </c>
      <c r="B88" s="2" t="s">
        <v>234</v>
      </c>
      <c r="C88" s="2" t="s">
        <v>233</v>
      </c>
      <c r="D88" s="2">
        <v>1672189</v>
      </c>
      <c r="E88" s="2">
        <v>1439410</v>
      </c>
      <c r="F88" s="2">
        <v>30741798</v>
      </c>
      <c r="G88" s="2" t="s">
        <v>235</v>
      </c>
      <c r="H88" s="2" t="str">
        <f>_xlfn.DISPIMG("ID_A51E0B1F42B64AD992A2787EBF1A5AB3",1)</f>
        <v>=DISPIMG("ID_A51E0B1F42B64AD992A2787EBF1A5AB3",1)</v>
      </c>
      <c r="I88" s="2" t="s">
        <v>159</v>
      </c>
      <c r="J88" s="17">
        <v>35</v>
      </c>
      <c r="K88" s="19" t="s">
        <v>28</v>
      </c>
    </row>
    <row r="89" ht="121.5" spans="1:11">
      <c r="A89" s="2" t="s">
        <v>316</v>
      </c>
      <c r="B89" s="2" t="s">
        <v>317</v>
      </c>
      <c r="C89" s="2" t="s">
        <v>318</v>
      </c>
      <c r="D89" s="2" t="s">
        <v>319</v>
      </c>
      <c r="E89" s="2">
        <v>1468764</v>
      </c>
      <c r="F89" s="2" t="s">
        <v>320</v>
      </c>
      <c r="G89" s="2" t="s">
        <v>321</v>
      </c>
      <c r="H89" s="2" t="str">
        <f>_xlfn.DISPIMG("ID_34DE40C561FF4F27A3A4D0541B58A4BA",1)</f>
        <v>=DISPIMG("ID_34DE40C561FF4F27A3A4D0541B58A4BA",1)</v>
      </c>
      <c r="I89" s="2" t="s">
        <v>244</v>
      </c>
      <c r="J89" s="17">
        <v>56</v>
      </c>
      <c r="K89" s="19" t="s">
        <v>28</v>
      </c>
    </row>
    <row r="90" ht="94.35" spans="1:11">
      <c r="A90" s="2" t="s">
        <v>322</v>
      </c>
      <c r="B90" s="14" t="s">
        <v>267</v>
      </c>
      <c r="C90" s="14">
        <v>5050742</v>
      </c>
      <c r="D90" s="14" t="s">
        <v>323</v>
      </c>
      <c r="E90" s="14">
        <v>1497792</v>
      </c>
      <c r="F90" s="14"/>
      <c r="G90" s="14"/>
      <c r="H90" s="14" t="str">
        <f>_xlfn.DISPIMG("ID_A590CFFBEFAD44AF9EE01FCB0C5F139F",1)</f>
        <v>=DISPIMG("ID_A590CFFBEFAD44AF9EE01FCB0C5F139F",1)</v>
      </c>
      <c r="I90" s="14" t="s">
        <v>324</v>
      </c>
      <c r="J90" s="17">
        <v>25.2</v>
      </c>
      <c r="K90" s="2"/>
    </row>
    <row r="91" ht="91.45" spans="1:11">
      <c r="A91" s="2" t="s">
        <v>325</v>
      </c>
      <c r="B91" s="14" t="s">
        <v>326</v>
      </c>
      <c r="C91" s="14">
        <v>5050743</v>
      </c>
      <c r="D91" s="14" t="s">
        <v>327</v>
      </c>
      <c r="E91" s="14">
        <v>5205882</v>
      </c>
      <c r="F91" s="14"/>
      <c r="G91" s="14"/>
      <c r="H91" s="14" t="str">
        <f>_xlfn.DISPIMG("ID_D07AEB3AFDC144639651EE7DE4497294",1)</f>
        <v>=DISPIMG("ID_D07AEB3AFDC144639651EE7DE4497294",1)</v>
      </c>
      <c r="I91" s="14" t="s">
        <v>324</v>
      </c>
      <c r="J91" s="17">
        <v>17</v>
      </c>
      <c r="K91" s="2"/>
    </row>
    <row r="92" ht="97.15" spans="1:11">
      <c r="A92" s="2" t="s">
        <v>328</v>
      </c>
      <c r="B92" s="13" t="s">
        <v>329</v>
      </c>
      <c r="C92" s="13"/>
      <c r="D92" s="13"/>
      <c r="E92" s="13"/>
      <c r="F92" s="13"/>
      <c r="G92" s="13"/>
      <c r="H92" s="13" t="str">
        <f>_xlfn.DISPIMG("ID_AA1CAD8DAEF843E5BC3C2789B324668C",1)</f>
        <v>=DISPIMG("ID_AA1CAD8DAEF843E5BC3C2789B324668C",1)</v>
      </c>
      <c r="I92" s="2" t="s">
        <v>199</v>
      </c>
      <c r="J92" s="17">
        <v>47</v>
      </c>
      <c r="K92" s="19" t="s">
        <v>28</v>
      </c>
    </row>
    <row r="93" ht="73.1" spans="1:11">
      <c r="A93" s="2" t="s">
        <v>330</v>
      </c>
      <c r="B93" s="13" t="s">
        <v>331</v>
      </c>
      <c r="C93" s="13">
        <v>1547330</v>
      </c>
      <c r="D93" s="13" t="s">
        <v>332</v>
      </c>
      <c r="E93" s="13"/>
      <c r="F93" s="13"/>
      <c r="G93" s="13"/>
      <c r="H93" s="13" t="str">
        <f>_xlfn.DISPIMG("ID_4F3F08D9106545FAA739CFEC7A54B011",1)</f>
        <v>=DISPIMG("ID_4F3F08D9106545FAA739CFEC7A54B011",1)</v>
      </c>
      <c r="I93" s="2" t="s">
        <v>333</v>
      </c>
      <c r="J93" s="17">
        <v>40</v>
      </c>
      <c r="K93" s="19" t="s">
        <v>28</v>
      </c>
    </row>
    <row r="94" ht="104.8" spans="1:11">
      <c r="A94" s="2" t="s">
        <v>334</v>
      </c>
      <c r="B94" s="13" t="s">
        <v>335</v>
      </c>
      <c r="C94" s="13"/>
      <c r="D94" s="13"/>
      <c r="E94" s="13"/>
      <c r="F94" s="13"/>
      <c r="G94" s="13"/>
      <c r="H94" s="13" t="str">
        <f>_xlfn.DISPIMG("ID_A28BCA8785404DE7A201D590FE11ECCE",1)</f>
        <v>=DISPIMG("ID_A28BCA8785404DE7A201D590FE11ECCE",1)</v>
      </c>
      <c r="I94" s="2" t="s">
        <v>336</v>
      </c>
      <c r="J94" s="17">
        <v>30</v>
      </c>
      <c r="K94" s="19"/>
    </row>
    <row r="95" ht="83.05" spans="1:11">
      <c r="A95" s="2" t="s">
        <v>337</v>
      </c>
      <c r="B95" s="14" t="s">
        <v>338</v>
      </c>
      <c r="C95" s="14">
        <v>7405463</v>
      </c>
      <c r="D95" s="14" t="s">
        <v>339</v>
      </c>
      <c r="E95" s="14">
        <v>7248988</v>
      </c>
      <c r="F95" s="14"/>
      <c r="G95" s="14"/>
      <c r="H95" s="14" t="str">
        <f>_xlfn.DISPIMG("ID_AB7166B5AA9E47988CE0D5A474DEA48E",1)</f>
        <v>=DISPIMG("ID_AB7166B5AA9E47988CE0D5A474DEA48E",1)</v>
      </c>
      <c r="I95" s="14" t="s">
        <v>340</v>
      </c>
      <c r="J95" s="17">
        <v>16</v>
      </c>
      <c r="K95" s="19"/>
    </row>
    <row r="96" ht="87.45" spans="1:11">
      <c r="A96" s="2" t="s">
        <v>341</v>
      </c>
      <c r="B96" s="2" t="s">
        <v>342</v>
      </c>
      <c r="C96" s="2">
        <v>1920877</v>
      </c>
      <c r="D96" s="2">
        <v>1939547</v>
      </c>
      <c r="E96" s="2">
        <v>1937373</v>
      </c>
      <c r="F96" s="2" t="s">
        <v>343</v>
      </c>
      <c r="G96" s="2"/>
      <c r="H96" s="2" t="str">
        <f>_xlfn.DISPIMG("ID_A9EF7AF3C6C240C5A410BE506A02EEDA",1)</f>
        <v>=DISPIMG("ID_A9EF7AF3C6C240C5A410BE506A02EEDA",1)</v>
      </c>
      <c r="I96" s="2" t="s">
        <v>248</v>
      </c>
      <c r="J96" s="17">
        <v>47</v>
      </c>
      <c r="K96" s="19" t="s">
        <v>28</v>
      </c>
    </row>
    <row r="97" ht="92.4" spans="1:11">
      <c r="A97" s="2" t="s">
        <v>344</v>
      </c>
      <c r="B97" s="14" t="s">
        <v>345</v>
      </c>
      <c r="C97" s="14">
        <v>1784511</v>
      </c>
      <c r="D97" s="14" t="s">
        <v>346</v>
      </c>
      <c r="E97" s="14"/>
      <c r="F97" s="14"/>
      <c r="G97" s="14"/>
      <c r="H97" s="14" t="str">
        <f>_xlfn.DISPIMG("ID_908DACF22493402B867FCC3DD695BCCB",1)</f>
        <v>=DISPIMG("ID_908DACF22493402B867FCC3DD695BCCB",1)</v>
      </c>
      <c r="I97" s="14" t="s">
        <v>347</v>
      </c>
      <c r="J97" s="17">
        <v>28</v>
      </c>
      <c r="K97" s="2"/>
    </row>
    <row r="98" ht="104.55" spans="1:11">
      <c r="A98" s="2" t="s">
        <v>348</v>
      </c>
      <c r="B98" s="14" t="s">
        <v>349</v>
      </c>
      <c r="C98" s="14">
        <v>1811806</v>
      </c>
      <c r="D98" s="14" t="s">
        <v>350</v>
      </c>
      <c r="E98" s="14">
        <v>1910634</v>
      </c>
      <c r="F98" s="14" t="s">
        <v>351</v>
      </c>
      <c r="G98" s="14" t="s">
        <v>352</v>
      </c>
      <c r="H98" s="14" t="str">
        <f>_xlfn.DISPIMG("ID_8F0DC9421BBE4657B70D0225CF244B48",1)</f>
        <v>=DISPIMG("ID_8F0DC9421BBE4657B70D0225CF244B48",1)</v>
      </c>
      <c r="I98" s="14" t="s">
        <v>353</v>
      </c>
      <c r="J98" s="17">
        <v>25</v>
      </c>
      <c r="K98" s="2"/>
    </row>
    <row r="99" ht="99.75" spans="1:11">
      <c r="A99" s="2" t="s">
        <v>354</v>
      </c>
      <c r="B99" s="14" t="s">
        <v>355</v>
      </c>
      <c r="C99" s="14">
        <v>1139030</v>
      </c>
      <c r="D99" s="14"/>
      <c r="E99" s="14"/>
      <c r="F99" s="14"/>
      <c r="G99" s="14"/>
      <c r="H99" s="14" t="str">
        <f>_xlfn.DISPIMG("ID_529001C822ED46F48791DB78409A6DFE",1)</f>
        <v>=DISPIMG("ID_529001C822ED46F48791DB78409A6DFE",1)</v>
      </c>
      <c r="I99" s="14" t="s">
        <v>356</v>
      </c>
      <c r="J99" s="17">
        <v>7</v>
      </c>
      <c r="K99" s="2"/>
    </row>
    <row r="100" ht="113.4" spans="1:11">
      <c r="A100" s="2" t="s">
        <v>357</v>
      </c>
      <c r="B100" s="14" t="s">
        <v>358</v>
      </c>
      <c r="C100" s="14" t="s">
        <v>359</v>
      </c>
      <c r="D100" s="14" t="s">
        <v>359</v>
      </c>
      <c r="E100" s="14"/>
      <c r="F100" s="14"/>
      <c r="G100" s="14"/>
      <c r="H100" s="14" t="str">
        <f>_xlfn.DISPIMG("ID_8FEAFC5C189E4AB099C0E5C2A115F76D",1)</f>
        <v>=DISPIMG("ID_8FEAFC5C189E4AB099C0E5C2A115F76D",1)</v>
      </c>
      <c r="I100" s="14" t="s">
        <v>360</v>
      </c>
      <c r="J100" s="17">
        <v>45</v>
      </c>
      <c r="K100" s="2"/>
    </row>
    <row r="101" ht="43" spans="1:11">
      <c r="A101" s="2" t="s">
        <v>361</v>
      </c>
      <c r="B101" s="3" t="s">
        <v>362</v>
      </c>
      <c r="C101" s="3"/>
      <c r="D101" s="3"/>
      <c r="E101" s="3"/>
      <c r="F101" s="3"/>
      <c r="G101" s="3"/>
      <c r="H101" s="3" t="str">
        <f>_xlfn.DISPIMG("ID_E2D4215A21C84DCCA84CF8033A348E6A",1)</f>
        <v>=DISPIMG("ID_E2D4215A21C84DCCA84CF8033A348E6A",1)</v>
      </c>
      <c r="I101" s="3" t="s">
        <v>363</v>
      </c>
      <c r="J101" s="17">
        <v>24.5</v>
      </c>
      <c r="K101" s="2"/>
    </row>
    <row r="102" ht="222.75" spans="1:11">
      <c r="A102" s="2" t="s">
        <v>364</v>
      </c>
      <c r="B102" s="3" t="s">
        <v>365</v>
      </c>
      <c r="C102" s="3">
        <v>1749144</v>
      </c>
      <c r="D102" s="3"/>
      <c r="E102" s="3"/>
      <c r="F102" s="3" t="s">
        <v>366</v>
      </c>
      <c r="G102" s="3" t="s">
        <v>367</v>
      </c>
      <c r="H102" s="3" t="str">
        <f>_xlfn.DISPIMG("ID_F0D34305D3714C68AEC2C0F7F20AB7E5",1)</f>
        <v>=DISPIMG("ID_F0D34305D3714C68AEC2C0F7F20AB7E5",1)</v>
      </c>
      <c r="I102" s="3" t="s">
        <v>368</v>
      </c>
      <c r="J102" s="17">
        <v>39.2</v>
      </c>
      <c r="K102" s="2" t="str">
        <f>_xlfn.DISPIMG("ID_F60C3257B52A468CAD7F0E1593C6FCE6",1)</f>
        <v>=DISPIMG("ID_F60C3257B52A468CAD7F0E1593C6FCE6",1)</v>
      </c>
    </row>
    <row r="103" ht="127.95" spans="1:11">
      <c r="A103" s="2" t="s">
        <v>369</v>
      </c>
      <c r="B103" s="2" t="s">
        <v>370</v>
      </c>
      <c r="C103" s="2">
        <v>1516730</v>
      </c>
      <c r="D103" s="2" t="s">
        <v>371</v>
      </c>
      <c r="E103" s="2">
        <v>1359943</v>
      </c>
      <c r="F103" s="2" t="s">
        <v>372</v>
      </c>
      <c r="G103" s="2">
        <v>1440934</v>
      </c>
      <c r="H103" s="3" t="str">
        <f>_xlfn.DISPIMG("ID_AC9EC408427E49BEB810E6D8600094BC",1)</f>
        <v>=DISPIMG("ID_AC9EC408427E49BEB810E6D8600094BC",1)</v>
      </c>
      <c r="I103" s="3" t="s">
        <v>373</v>
      </c>
      <c r="J103" s="17">
        <v>56</v>
      </c>
      <c r="K103" s="2"/>
    </row>
    <row r="104" ht="222.75" spans="1:11">
      <c r="A104" s="2" t="s">
        <v>374</v>
      </c>
      <c r="B104" s="12">
        <v>1496238</v>
      </c>
      <c r="C104" s="25" t="s">
        <v>375</v>
      </c>
      <c r="D104" s="25">
        <v>1352876</v>
      </c>
      <c r="E104" s="25"/>
      <c r="F104" s="25"/>
      <c r="G104" s="25" t="s">
        <v>376</v>
      </c>
      <c r="H104" s="3" t="str">
        <f>_xlfn.DISPIMG("ID_4F76899EEDB44668A8F2EC26D7693779",1)</f>
        <v>=DISPIMG("ID_4F76899EEDB44668A8F2EC26D7693779",1)</v>
      </c>
      <c r="I104" s="10" t="s">
        <v>377</v>
      </c>
      <c r="J104" s="23">
        <v>20</v>
      </c>
      <c r="K104" s="2"/>
    </row>
    <row r="105" ht="127.45" spans="1:11">
      <c r="A105" s="2" t="s">
        <v>378</v>
      </c>
      <c r="B105" s="12">
        <v>1480555</v>
      </c>
      <c r="C105" s="25"/>
      <c r="D105" s="25"/>
      <c r="E105" s="25"/>
      <c r="F105" s="25"/>
      <c r="G105" s="25"/>
      <c r="H105" s="3" t="str">
        <f>_xlfn.DISPIMG("ID_EE13E87209A347768E4ECD81B52B9D83",1)</f>
        <v>=DISPIMG("ID_EE13E87209A347768E4ECD81B52B9D83",1)</v>
      </c>
      <c r="I105" s="10" t="s">
        <v>379</v>
      </c>
      <c r="J105" s="23">
        <v>35</v>
      </c>
      <c r="K105" s="2" t="s">
        <v>204</v>
      </c>
    </row>
    <row r="106" ht="147.75" spans="1:11">
      <c r="A106" s="2" t="s">
        <v>380</v>
      </c>
      <c r="B106" s="12">
        <v>1789403</v>
      </c>
      <c r="C106" s="25"/>
      <c r="D106" s="25"/>
      <c r="E106" s="25"/>
      <c r="F106" s="25"/>
      <c r="G106" s="25"/>
      <c r="H106" s="3" t="str">
        <f>_xlfn.DISPIMG("ID_9AFD5D17237B422D8D2C6F8807F8579D",1)</f>
        <v>=DISPIMG("ID_9AFD5D17237B422D8D2C6F8807F8579D",1)</v>
      </c>
      <c r="I106" s="10" t="s">
        <v>381</v>
      </c>
      <c r="J106" s="23">
        <v>24</v>
      </c>
      <c r="K106" s="19" t="s">
        <v>28</v>
      </c>
    </row>
    <row r="107" ht="81" spans="1:11">
      <c r="A107" s="2" t="s">
        <v>382</v>
      </c>
      <c r="B107" s="26">
        <v>1496240</v>
      </c>
      <c r="C107" s="25">
        <v>1231908</v>
      </c>
      <c r="D107" s="25">
        <v>1314277</v>
      </c>
      <c r="E107" s="25">
        <v>1315664</v>
      </c>
      <c r="F107" s="25">
        <v>1337786</v>
      </c>
      <c r="G107" s="25" t="s">
        <v>383</v>
      </c>
      <c r="H107" s="3" t="str">
        <f>_xlfn.DISPIMG("ID_B2459C1F1C08461CA73CFCFD5FE46B9D",1)</f>
        <v>=DISPIMG("ID_B2459C1F1C08461CA73CFCFD5FE46B9D",1)</v>
      </c>
      <c r="I107" s="10" t="s">
        <v>384</v>
      </c>
      <c r="J107" s="23">
        <v>33</v>
      </c>
      <c r="K107" s="2"/>
    </row>
    <row r="108" ht="197.45" spans="1:11">
      <c r="A108" s="2" t="s">
        <v>385</v>
      </c>
      <c r="B108" s="12">
        <v>1715459</v>
      </c>
      <c r="C108" s="25"/>
      <c r="D108" s="25"/>
      <c r="E108" s="25"/>
      <c r="F108" s="25"/>
      <c r="G108" s="25"/>
      <c r="H108" s="3" t="str">
        <f>_xlfn.DISPIMG("ID_8CFADDF72F4343E58BD86C1BD03A0E84",1)</f>
        <v>=DISPIMG("ID_8CFADDF72F4343E58BD86C1BD03A0E84",1)</v>
      </c>
      <c r="I108" s="10" t="s">
        <v>386</v>
      </c>
      <c r="J108" s="23">
        <v>16</v>
      </c>
      <c r="K108" s="19" t="s">
        <v>28</v>
      </c>
    </row>
    <row r="109" ht="76.4" spans="1:11">
      <c r="A109" s="2" t="s">
        <v>387</v>
      </c>
      <c r="B109" s="12">
        <v>1420864</v>
      </c>
      <c r="C109" s="25"/>
      <c r="D109" s="25"/>
      <c r="E109" s="25"/>
      <c r="F109" s="25"/>
      <c r="G109" s="25"/>
      <c r="H109" s="3" t="str">
        <f>_xlfn.DISPIMG("ID_8EFD201404EF4E909E7C370E6779FED1",1)</f>
        <v>=DISPIMG("ID_8EFD201404EF4E909E7C370E6779FED1",1)</v>
      </c>
      <c r="I109" s="10" t="s">
        <v>388</v>
      </c>
      <c r="J109" s="23">
        <v>40</v>
      </c>
      <c r="K109" s="19" t="s">
        <v>28</v>
      </c>
    </row>
    <row r="110" ht="120.2" spans="1:11">
      <c r="A110" s="2" t="s">
        <v>389</v>
      </c>
      <c r="B110" s="12">
        <v>1229491</v>
      </c>
      <c r="C110" s="12">
        <v>1349832</v>
      </c>
      <c r="D110" s="12" t="s">
        <v>390</v>
      </c>
      <c r="E110" s="12" t="s">
        <v>391</v>
      </c>
      <c r="F110" s="25"/>
      <c r="G110" s="25"/>
      <c r="H110" s="3" t="str">
        <f>_xlfn.DISPIMG("ID_B01A04B65F2345B9BB6B3043973B155B",1)</f>
        <v>=DISPIMG("ID_B01A04B65F2345B9BB6B3043973B155B",1)</v>
      </c>
      <c r="I110" s="10" t="s">
        <v>392</v>
      </c>
      <c r="J110" s="17">
        <v>16</v>
      </c>
      <c r="K110" s="2"/>
    </row>
    <row r="111" ht="76" spans="1:11">
      <c r="A111" s="2" t="s">
        <v>393</v>
      </c>
      <c r="B111" s="3">
        <v>1751358</v>
      </c>
      <c r="C111" s="3"/>
      <c r="D111" s="3"/>
      <c r="E111" s="3"/>
      <c r="F111" s="3"/>
      <c r="G111" s="3"/>
      <c r="H111" s="3" t="str">
        <f>_xlfn.DISPIMG("ID_EF319838B6E94920A74B0A51A9115A61",1)</f>
        <v>=DISPIMG("ID_EF319838B6E94920A74B0A51A9115A61",1)</v>
      </c>
      <c r="I111" s="3" t="s">
        <v>394</v>
      </c>
      <c r="J111" s="17">
        <v>7</v>
      </c>
      <c r="K111" s="19"/>
    </row>
    <row r="112" ht="68.4" spans="1:11">
      <c r="A112" s="2" t="s">
        <v>395</v>
      </c>
      <c r="B112" s="3">
        <v>1771614</v>
      </c>
      <c r="C112" s="3"/>
      <c r="D112" s="3"/>
      <c r="E112" s="3"/>
      <c r="F112" s="3"/>
      <c r="G112" s="3"/>
      <c r="H112" s="3" t="str">
        <f>_xlfn.DISPIMG("ID_E100CA34041E4F668F61831467D2DADD",1)</f>
        <v>=DISPIMG("ID_E100CA34041E4F668F61831467D2DADD",1)</v>
      </c>
      <c r="I112" s="3" t="s">
        <v>396</v>
      </c>
      <c r="J112" s="17">
        <v>19</v>
      </c>
      <c r="K112" s="19"/>
    </row>
    <row r="113" ht="58.6" spans="1:11">
      <c r="A113" s="2" t="s">
        <v>397</v>
      </c>
      <c r="B113" s="3" t="s">
        <v>398</v>
      </c>
      <c r="C113" s="3"/>
      <c r="D113" s="3"/>
      <c r="E113" s="3"/>
      <c r="F113" s="3"/>
      <c r="G113" s="3"/>
      <c r="H113" s="3" t="str">
        <f>_xlfn.DISPIMG("ID_248AE82043D343948FAADD23E980288A",1)</f>
        <v>=DISPIMG("ID_248AE82043D343948FAADD23E980288A",1)</v>
      </c>
      <c r="I113" s="3" t="s">
        <v>399</v>
      </c>
      <c r="J113" s="17">
        <v>11</v>
      </c>
      <c r="K113" s="19"/>
    </row>
    <row r="114" ht="141.75" spans="1:11">
      <c r="A114" s="2" t="s">
        <v>400</v>
      </c>
      <c r="B114" s="14">
        <v>143445</v>
      </c>
      <c r="C114" s="14">
        <v>1434.45</v>
      </c>
      <c r="D114" s="14"/>
      <c r="E114" s="14"/>
      <c r="F114" s="14"/>
      <c r="G114" s="14"/>
      <c r="H114" s="14" t="str">
        <f>_xlfn.DISPIMG("ID_0930D2692C054EE39237C51B333E44CF",1)</f>
        <v>=DISPIMG("ID_0930D2692C054EE39237C51B333E44CF",1)</v>
      </c>
      <c r="I114" s="14" t="s">
        <v>401</v>
      </c>
      <c r="J114" s="17">
        <v>14</v>
      </c>
      <c r="K114" s="2" t="s">
        <v>402</v>
      </c>
    </row>
  </sheetData>
  <conditionalFormatting sqref="C22:D22">
    <cfRule type="duplicateValues" dxfId="0" priority="2"/>
  </conditionalFormatting>
  <conditionalFormatting sqref="D38">
    <cfRule type="duplicateValues" dxfId="0" priority="1"/>
  </conditionalFormatting>
  <conditionalFormatting sqref="B1 B2 B3 B4 B5 B6 B7 B8:B9 B10 B11:B12 B13 B14 B15 B16 B17 B18 B19 B20 B21 B22 B23:B25 B26:B27 B28:B29 B30 B31:B32 B33 B34 B35 B36:B38 B39:B40">
    <cfRule type="duplicateValues" dxfId="0" priority="3"/>
  </conditionalFormatting>
  <conditionalFormatting sqref="B41 B42:B71 B72:B102 B103 B104:B110 B111:B113 B11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力皓林豪13622245889</cp:lastModifiedBy>
  <dcterms:created xsi:type="dcterms:W3CDTF">2023-02-06T11:02:57Z</dcterms:created>
  <dcterms:modified xsi:type="dcterms:W3CDTF">2023-02-06T11:03:28Z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8D6FE82123014ABBB13C62DA42FD015B</vt:lpwstr>
  </property>
  <property fmtid="{D5CDD505-2E9C-101B-9397-08002B2CF9AE}" pid="3" name="KSOProductBuildVer">
    <vt:lpwstr>2052-11.1.0.12980</vt:lpwstr>
  </property>
</Properties>
</file>